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tothovad\Documents\PDF Architect\Dokumenty DT\BUDOVA KNIZNICE\2021\Fasada opravy\"/>
    </mc:Choice>
  </mc:AlternateContent>
  <xr:revisionPtr revIDLastSave="0" documentId="13_ncr:1_{324A420E-A42B-4AA3-A07A-650669DA24D3}" xr6:coauthVersionLast="47" xr6:coauthVersionMax="47" xr10:uidLastSave="{00000000-0000-0000-0000-000000000000}"/>
  <bookViews>
    <workbookView xWindow="2856" yWindow="2856" windowWidth="17280" windowHeight="9024" firstSheet="1" activeTab="1" xr2:uid="{00000000-000D-0000-FFFF-FFFF00000000}"/>
  </bookViews>
  <sheets>
    <sheet name="Rekapitulácia stavby" sheetId="1" state="veryHidden" r:id="rId1"/>
    <sheet name="BSK_2021_04 - Oprava pošk..." sheetId="2" r:id="rId2"/>
    <sheet name="Zoznam figúr" sheetId="3" r:id="rId3"/>
  </sheets>
  <definedNames>
    <definedName name="_xlnm._FilterDatabase" localSheetId="1" hidden="1">'BSK_2021_04 - Oprava pošk...'!$C$124:$K$235</definedName>
    <definedName name="_xlnm.Print_Titles" localSheetId="1">'BSK_2021_04 - Oprava pošk...'!$124:$124</definedName>
    <definedName name="_xlnm.Print_Titles" localSheetId="0">'Rekapitulácia stavby'!$92:$92</definedName>
    <definedName name="_xlnm.Print_Titles" localSheetId="2">'Zoznam figúr'!$9:$9</definedName>
    <definedName name="_xlnm.Print_Area" localSheetId="1">'BSK_2021_04 - Oprava pošk...'!$C$4:$J$76,'BSK_2021_04 - Oprava pošk...'!$C$114:$J$235</definedName>
    <definedName name="_xlnm.Print_Area" localSheetId="0">'Rekapitulácia stavby'!$D$4:$AO$76,'Rekapitulácia stavby'!$C$82:$AQ$96</definedName>
    <definedName name="_xlnm.Print_Area" localSheetId="2">'Zoznam figúr'!$C$4:$G$58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J35" i="2"/>
  <c r="J34" i="2"/>
  <c r="AY95" i="1" s="1"/>
  <c r="J33" i="2"/>
  <c r="AX95" i="1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T210" i="2"/>
  <c r="R211" i="2"/>
  <c r="R210" i="2" s="1"/>
  <c r="P211" i="2"/>
  <c r="P210" i="2" s="1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T166" i="2"/>
  <c r="R167" i="2"/>
  <c r="R166" i="2" s="1"/>
  <c r="P167" i="2"/>
  <c r="P166" i="2"/>
  <c r="BI165" i="2"/>
  <c r="BH165" i="2"/>
  <c r="BG165" i="2"/>
  <c r="BE165" i="2"/>
  <c r="T165" i="2"/>
  <c r="T164" i="2" s="1"/>
  <c r="R165" i="2"/>
  <c r="R164" i="2"/>
  <c r="P165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J122" i="2"/>
  <c r="F119" i="2"/>
  <c r="E117" i="2"/>
  <c r="J90" i="2"/>
  <c r="F87" i="2"/>
  <c r="E85" i="2"/>
  <c r="J19" i="2"/>
  <c r="E19" i="2"/>
  <c r="J89" i="2"/>
  <c r="J18" i="2"/>
  <c r="J16" i="2"/>
  <c r="E16" i="2"/>
  <c r="F122" i="2" s="1"/>
  <c r="J15" i="2"/>
  <c r="J13" i="2"/>
  <c r="E13" i="2"/>
  <c r="F89" i="2"/>
  <c r="J12" i="2"/>
  <c r="J10" i="2"/>
  <c r="J87" i="2"/>
  <c r="L90" i="1"/>
  <c r="AM90" i="1"/>
  <c r="AM89" i="1"/>
  <c r="L89" i="1"/>
  <c r="AM87" i="1"/>
  <c r="L87" i="1"/>
  <c r="L85" i="1"/>
  <c r="L84" i="1"/>
  <c r="BK227" i="2"/>
  <c r="BK218" i="2"/>
  <c r="BK211" i="2"/>
  <c r="J204" i="2"/>
  <c r="J195" i="2"/>
  <c r="J194" i="2"/>
  <c r="J192" i="2"/>
  <c r="J185" i="2"/>
  <c r="BK171" i="2"/>
  <c r="BK160" i="2"/>
  <c r="BK145" i="2"/>
  <c r="BK135" i="2"/>
  <c r="BK130" i="2"/>
  <c r="BK228" i="2"/>
  <c r="BK219" i="2"/>
  <c r="BK205" i="2"/>
  <c r="BK199" i="2"/>
  <c r="J196" i="2"/>
  <c r="J181" i="2"/>
  <c r="BK173" i="2"/>
  <c r="BK170" i="2"/>
  <c r="BK167" i="2"/>
  <c r="J144" i="2"/>
  <c r="BK141" i="2"/>
  <c r="J135" i="2"/>
  <c r="J132" i="2"/>
  <c r="BK204" i="2"/>
  <c r="BK190" i="2"/>
  <c r="BK188" i="2"/>
  <c r="BK183" i="2"/>
  <c r="BK175" i="2"/>
  <c r="BK155" i="2"/>
  <c r="J142" i="2"/>
  <c r="BK132" i="2"/>
  <c r="J128" i="2"/>
  <c r="BK214" i="2"/>
  <c r="BK209" i="2"/>
  <c r="J205" i="2"/>
  <c r="BK203" i="2"/>
  <c r="BK197" i="2"/>
  <c r="BK195" i="2"/>
  <c r="J173" i="2"/>
  <c r="J170" i="2"/>
  <c r="J160" i="2"/>
  <c r="BK153" i="2"/>
  <c r="BK148" i="2"/>
  <c r="J141" i="2"/>
  <c r="J139" i="2"/>
  <c r="BK234" i="2"/>
  <c r="BK232" i="2"/>
  <c r="BK230" i="2"/>
  <c r="J228" i="2"/>
  <c r="BK221" i="2"/>
  <c r="BK207" i="2"/>
  <c r="J207" i="2"/>
  <c r="BK196" i="2"/>
  <c r="J188" i="2"/>
  <c r="J183" i="2"/>
  <c r="J179" i="2"/>
  <c r="J175" i="2"/>
  <c r="J167" i="2"/>
  <c r="BK162" i="2"/>
  <c r="BK159" i="2"/>
  <c r="BK156" i="2"/>
  <c r="J155" i="2"/>
  <c r="J153" i="2"/>
  <c r="BK146" i="2"/>
  <c r="J145" i="2"/>
  <c r="BK144" i="2"/>
  <c r="BK139" i="2"/>
  <c r="AS94" i="1"/>
  <c r="J234" i="2"/>
  <c r="J230" i="2"/>
  <c r="J221" i="2"/>
  <c r="J218" i="2"/>
  <c r="J206" i="2"/>
  <c r="J199" i="2"/>
  <c r="J190" i="2"/>
  <c r="BK179" i="2"/>
  <c r="BK165" i="2"/>
  <c r="J146" i="2"/>
  <c r="J130" i="2"/>
  <c r="J227" i="2"/>
  <c r="J226" i="2"/>
  <c r="BK224" i="2"/>
  <c r="BK223" i="2"/>
  <c r="J209" i="2"/>
  <c r="BK208" i="2"/>
  <c r="BK206" i="2"/>
  <c r="BK194" i="2"/>
  <c r="BK181" i="2"/>
  <c r="J177" i="2"/>
  <c r="J165" i="2"/>
  <c r="J156" i="2"/>
  <c r="J148" i="2"/>
  <c r="BK142" i="2"/>
  <c r="J232" i="2"/>
  <c r="BK226" i="2"/>
  <c r="J224" i="2"/>
  <c r="J223" i="2"/>
  <c r="J219" i="2"/>
  <c r="J214" i="2"/>
  <c r="J211" i="2"/>
  <c r="J208" i="2"/>
  <c r="J203" i="2"/>
  <c r="J197" i="2"/>
  <c r="BK192" i="2"/>
  <c r="BK185" i="2"/>
  <c r="BK177" i="2"/>
  <c r="J171" i="2"/>
  <c r="J162" i="2"/>
  <c r="J159" i="2"/>
  <c r="BK128" i="2"/>
  <c r="BK152" i="2" l="1"/>
  <c r="J152" i="2" s="1"/>
  <c r="J97" i="2" s="1"/>
  <c r="T127" i="2"/>
  <c r="R187" i="2"/>
  <c r="BK127" i="2"/>
  <c r="J127" i="2"/>
  <c r="J96" i="2"/>
  <c r="P152" i="2"/>
  <c r="P169" i="2"/>
  <c r="R169" i="2"/>
  <c r="R152" i="2"/>
  <c r="P187" i="2"/>
  <c r="P126" i="2" s="1"/>
  <c r="BK213" i="2"/>
  <c r="J213" i="2"/>
  <c r="J104" i="2"/>
  <c r="R222" i="2"/>
  <c r="T152" i="2"/>
  <c r="T169" i="2"/>
  <c r="T213" i="2"/>
  <c r="T225" i="2"/>
  <c r="R127" i="2"/>
  <c r="R126" i="2"/>
  <c r="BK187" i="2"/>
  <c r="J187" i="2" s="1"/>
  <c r="J101" i="2" s="1"/>
  <c r="R213" i="2"/>
  <c r="BK222" i="2"/>
  <c r="J222" i="2"/>
  <c r="J105" i="2"/>
  <c r="T222" i="2"/>
  <c r="R225" i="2"/>
  <c r="R229" i="2"/>
  <c r="P127" i="2"/>
  <c r="BK169" i="2"/>
  <c r="J169" i="2"/>
  <c r="J100" i="2"/>
  <c r="T187" i="2"/>
  <c r="P213" i="2"/>
  <c r="P222" i="2"/>
  <c r="BK225" i="2"/>
  <c r="J225" i="2"/>
  <c r="J106" i="2"/>
  <c r="P225" i="2"/>
  <c r="BK229" i="2"/>
  <c r="J229" i="2"/>
  <c r="J107" i="2"/>
  <c r="P229" i="2"/>
  <c r="T229" i="2"/>
  <c r="J119" i="2"/>
  <c r="BF144" i="2"/>
  <c r="BF146" i="2"/>
  <c r="BF167" i="2"/>
  <c r="BF194" i="2"/>
  <c r="BF195" i="2"/>
  <c r="BF203" i="2"/>
  <c r="BF205" i="2"/>
  <c r="BF218" i="2"/>
  <c r="BF232" i="2"/>
  <c r="BF234" i="2"/>
  <c r="F90" i="2"/>
  <c r="F121" i="2"/>
  <c r="BF135" i="2"/>
  <c r="BF153" i="2"/>
  <c r="BF188" i="2"/>
  <c r="BF199" i="2"/>
  <c r="BF204" i="2"/>
  <c r="BF141" i="2"/>
  <c r="BF155" i="2"/>
  <c r="BF160" i="2"/>
  <c r="BF171" i="2"/>
  <c r="BF175" i="2"/>
  <c r="BF183" i="2"/>
  <c r="BF227" i="2"/>
  <c r="BF132" i="2"/>
  <c r="BF159" i="2"/>
  <c r="BF197" i="2"/>
  <c r="BF209" i="2"/>
  <c r="BF211" i="2"/>
  <c r="BF214" i="2"/>
  <c r="BF226" i="2"/>
  <c r="J121" i="2"/>
  <c r="BF128" i="2"/>
  <c r="BF130" i="2"/>
  <c r="BF177" i="2"/>
  <c r="BF181" i="2"/>
  <c r="BF185" i="2"/>
  <c r="BF190" i="2"/>
  <c r="BF192" i="2"/>
  <c r="BF206" i="2"/>
  <c r="BF221" i="2"/>
  <c r="BF224" i="2"/>
  <c r="BF228" i="2"/>
  <c r="BF139" i="2"/>
  <c r="BF165" i="2"/>
  <c r="BF170" i="2"/>
  <c r="BF179" i="2"/>
  <c r="BF196" i="2"/>
  <c r="BK166" i="2"/>
  <c r="J166" i="2" s="1"/>
  <c r="J99" i="2" s="1"/>
  <c r="BK210" i="2"/>
  <c r="J210" i="2"/>
  <c r="J102" i="2" s="1"/>
  <c r="BF145" i="2"/>
  <c r="BF148" i="2"/>
  <c r="BF207" i="2"/>
  <c r="BF230" i="2"/>
  <c r="BK164" i="2"/>
  <c r="J164" i="2"/>
  <c r="J98" i="2"/>
  <c r="BF142" i="2"/>
  <c r="BF156" i="2"/>
  <c r="BF162" i="2"/>
  <c r="BF173" i="2"/>
  <c r="BF208" i="2"/>
  <c r="BF219" i="2"/>
  <c r="BF223" i="2"/>
  <c r="J31" i="2"/>
  <c r="AV95" i="1" s="1"/>
  <c r="F34" i="2"/>
  <c r="BC95" i="1" s="1"/>
  <c r="BC94" i="1" s="1"/>
  <c r="AY94" i="1" s="1"/>
  <c r="F33" i="2"/>
  <c r="BB95" i="1"/>
  <c r="BB94" i="1"/>
  <c r="W31" i="1" s="1"/>
  <c r="F31" i="2"/>
  <c r="AZ95" i="1" s="1"/>
  <c r="AZ94" i="1" s="1"/>
  <c r="W29" i="1" s="1"/>
  <c r="F35" i="2"/>
  <c r="BD95" i="1"/>
  <c r="BD94" i="1"/>
  <c r="W33" i="1" s="1"/>
  <c r="T212" i="2" l="1"/>
  <c r="T126" i="2"/>
  <c r="T125" i="2"/>
  <c r="R212" i="2"/>
  <c r="R125" i="2"/>
  <c r="P212" i="2"/>
  <c r="P125" i="2"/>
  <c r="AU95" i="1"/>
  <c r="AU94" i="1" s="1"/>
  <c r="BK212" i="2"/>
  <c r="J212" i="2"/>
  <c r="J103" i="2"/>
  <c r="BK126" i="2"/>
  <c r="BK125" i="2"/>
  <c r="J125" i="2" s="1"/>
  <c r="J28" i="2" s="1"/>
  <c r="AG95" i="1" s="1"/>
  <c r="AG94" i="1" s="1"/>
  <c r="AK26" i="1" s="1"/>
  <c r="AV94" i="1"/>
  <c r="AK29" i="1"/>
  <c r="AX94" i="1"/>
  <c r="J32" i="2"/>
  <c r="AW95" i="1" s="1"/>
  <c r="AT95" i="1" s="1"/>
  <c r="W32" i="1"/>
  <c r="F32" i="2"/>
  <c r="BA95" i="1" s="1"/>
  <c r="BA94" i="1" s="1"/>
  <c r="W30" i="1" s="1"/>
  <c r="J37" i="2" l="1"/>
  <c r="J94" i="2"/>
  <c r="AN95" i="1"/>
  <c r="J126" i="2"/>
  <c r="J95" i="2"/>
  <c r="AW94" i="1"/>
  <c r="AK30" i="1"/>
  <c r="AK35" i="1"/>
  <c r="AT94" i="1" l="1"/>
  <c r="AN94" i="1"/>
</calcChain>
</file>

<file path=xl/sharedStrings.xml><?xml version="1.0" encoding="utf-8"?>
<sst xmlns="http://schemas.openxmlformats.org/spreadsheetml/2006/main" count="1661" uniqueCount="420">
  <si>
    <t>Export Komplet</t>
  </si>
  <si>
    <t/>
  </si>
  <si>
    <t>2.0</t>
  </si>
  <si>
    <t>ZAMOK</t>
  </si>
  <si>
    <t>False</t>
  </si>
  <si>
    <t>{ec4ed88f-92a2-4e79-8667-710f079ab825}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</si>
  <si>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</si>
  <si>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</si>
  <si>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</si>
  <si>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</si>
  <si>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</si>
  <si>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</si>
  <si>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</si>
  <si>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BSK_2021_04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</si>
  <si>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</si>
  <si>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</si>
  <si>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poškodenej a znehodnotenej fasády budovy Malokarpatská knižnica</t>
  </si>
  <si>
    <t>JKSO:</t>
  </si>
  <si>
    <t>KS:</t>
  </si>
  <si>
    <t>Miesto:</t>
  </si>
  <si>
    <t>Holubyho 5, Pezinok</t>
  </si>
  <si>
    <t>Dátum:</t>
  </si>
  <si>
    <t>12.4.2021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</si>
  <si>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</si>
  <si>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</si>
  <si>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</si>
  <si>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</si>
  <si>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</si>
  <si>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</si>
  <si>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</si>
  <si>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</si>
  <si>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</si>
  <si>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Ing. Stanislava Jókayová</t>
  </si>
  <si>
    <t>Poznámka:</t>
  </si>
  <si>
    <t>Farebnosť fasády určí stavebník pred realizáciou diela. Požiadavka bočnej a štítovej fasády je vyhotovenie ozdobných pohľadových ríms na fasáde.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</si>
  <si>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</si>
  <si>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</si>
  <si>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</si>
  <si>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</si>
  <si>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</si>
  <si>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</si>
  <si>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</si>
  <si>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</si>
  <si>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</si>
  <si>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</si>
  <si>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</si>
  <si>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</si>
  <si>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</si>
  <si>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</si>
  <si>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</si>
  <si>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</si>
  <si>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</si>
  <si>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</si>
  <si>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</si>
  <si>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</si>
  <si>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</si>
  <si>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</si>
  <si>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</si>
  <si>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</si>
  <si>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</si>
  <si>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</si>
  <si>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</si>
  <si>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</si>
  <si>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</si>
  <si>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</si>
  <si>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</si>
  <si>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</si>
  <si>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</si>
  <si>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</si>
  <si>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</si>
  <si>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</si>
  <si>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</si>
  <si>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</si>
  <si>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</si>
  <si>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</si>
  <si>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</si>
  <si>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</si>
  <si>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</si>
  <si>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</si>
  <si>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</si>
  <si>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</si>
  <si>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</si>
  <si>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f1</t>
  </si>
  <si>
    <t>sokel</t>
  </si>
  <si>
    <t>m2</t>
  </si>
  <si>
    <t>23,76</t>
  </si>
  <si>
    <t>3</t>
  </si>
  <si>
    <t>f2</t>
  </si>
  <si>
    <t>fasáda</t>
  </si>
  <si>
    <t>430,05</t>
  </si>
  <si>
    <t>KRYCÍ LIST ROZPOČTU</t>
  </si>
  <si>
    <t>f4</t>
  </si>
  <si>
    <t>architektonické prvky</t>
  </si>
  <si>
    <t>38,97</t>
  </si>
  <si>
    <t>f5</t>
  </si>
  <si>
    <t>okapový chodník</t>
  </si>
  <si>
    <t>10,2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</si>
  <si>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</si>
  <si>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</si>
  <si>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</si>
  <si>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</si>
  <si>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</si>
  <si>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</si>
  <si>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</si>
  <si>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</si>
  <si>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</si>
  <si>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</si>
  <si>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</si>
  <si>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</si>
  <si>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</si>
  <si>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</si>
  <si>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</si>
  <si>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</si>
  <si>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</si>
  <si>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</si>
  <si>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</si>
  <si>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</si>
  <si>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</si>
  <si>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</si>
  <si>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</si>
  <si>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</si>
  <si>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</si>
  <si>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</si>
  <si>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</si>
  <si>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</si>
  <si>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</si>
  <si>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</si>
  <si>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</si>
  <si>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</si>
  <si>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</si>
  <si>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 xml:space="preserve"> Zemné práce</t>
  </si>
  <si>
    <t>K</t>
  </si>
  <si>
    <t>111201101.S</t>
  </si>
  <si>
    <t>Odstránenie krovín a stromov s koreňom s priemerom kmeňa do 100 mm, do 1000 m2</t>
  </si>
  <si>
    <t>4</t>
  </si>
  <si>
    <t>2</t>
  </si>
  <si>
    <t>-2063048158</t>
  </si>
  <si>
    <t>VV</t>
  </si>
  <si>
    <t>5,5*0,5"pri dvornej stene</t>
  </si>
  <si>
    <t>113107131.S</t>
  </si>
  <si>
    <t>Odstránenie krytu v ploche do 200 m2 z betónu prostého, hr. vrstvy do 150 mm,  -0,22500t</t>
  </si>
  <si>
    <t>36949980</t>
  </si>
  <si>
    <t>20,0*0,4"okapový chodník pri bočnej fasáde</t>
  </si>
  <si>
    <t>121101001.S</t>
  </si>
  <si>
    <t>Odstránenie ornice ručne s vodorov. premiest., na hromady do 50 m hr. do 150 mm</t>
  </si>
  <si>
    <t>m3</t>
  </si>
  <si>
    <t>-1182945075</t>
  </si>
  <si>
    <t>5,5*0,8*0,2"ornicu uvažujeme 20cm_pri štítovej stene</t>
  </si>
  <si>
    <t>Súčet</t>
  </si>
  <si>
    <t>131211101.S</t>
  </si>
  <si>
    <t>Hĺbenie jám v  hornine tr.3 súdržných - ručným náradím</t>
  </si>
  <si>
    <t>-1843001972</t>
  </si>
  <si>
    <t>f5*0,2"výkop pre okapový chodník</t>
  </si>
  <si>
    <t>5,5*0,8*0,5"dl*š*hl_výkop pre osadenie nopovej izolácie pri štítovej fasáde</t>
  </si>
  <si>
    <t>5</t>
  </si>
  <si>
    <t>131211119.S</t>
  </si>
  <si>
    <t>Príplatok za lepivosť pri hĺbení jám ručným náradím v hornine tr. 3</t>
  </si>
  <si>
    <t>1696269645</t>
  </si>
  <si>
    <t>4,24/2</t>
  </si>
  <si>
    <t>6</t>
  </si>
  <si>
    <t>162201101.S</t>
  </si>
  <si>
    <t>Vodorovné premiestnenie výkopku z horniny 1-4 do 20m</t>
  </si>
  <si>
    <t>-1623817010</t>
  </si>
  <si>
    <t>7</t>
  </si>
  <si>
    <t>162501102.S</t>
  </si>
  <si>
    <t>Vodorovné premiestnenie výkopku po spevnenej ceste z horniny tr.1-4, do 100 m3 na vzdialenosť do 3000 m</t>
  </si>
  <si>
    <t>1535895096</t>
  </si>
  <si>
    <t>4,24-1,1-2,04</t>
  </si>
  <si>
    <t>8</t>
  </si>
  <si>
    <t>167101101.S</t>
  </si>
  <si>
    <t>Nakladanie neuľahnutého výkopku z hornín tr.1-4 do 100 m3</t>
  </si>
  <si>
    <t>-1331917233</t>
  </si>
  <si>
    <t>9</t>
  </si>
  <si>
    <t>171201201.S</t>
  </si>
  <si>
    <t>Uloženie sypaniny na skládky do 100 m3</t>
  </si>
  <si>
    <t>-656411249</t>
  </si>
  <si>
    <t>10</t>
  </si>
  <si>
    <t>171209002.S</t>
  </si>
  <si>
    <t>Poplatok za skladovanie - zemina a kamenivo (17 05) ostatné</t>
  </si>
  <si>
    <t>t</t>
  </si>
  <si>
    <t>-796231480</t>
  </si>
  <si>
    <t>1,1*1,98"mnozstvo*obj hm zeminy</t>
  </si>
  <si>
    <t>11</t>
  </si>
  <si>
    <t>181101102.S</t>
  </si>
  <si>
    <t>Úprava pláne v zárezoch v hornine 1-4 so zhutnením</t>
  </si>
  <si>
    <t>434862163</t>
  </si>
  <si>
    <t>f5"pod okapový chodník</t>
  </si>
  <si>
    <t>5,5*0,8"pri štítovej fasáde</t>
  </si>
  <si>
    <t>Zakladanie</t>
  </si>
  <si>
    <t>12</t>
  </si>
  <si>
    <t>212572121.S</t>
  </si>
  <si>
    <t>Lôžko pre trativod z kameniva drobného ťaženého</t>
  </si>
  <si>
    <t>-1785160695</t>
  </si>
  <si>
    <t>5,5*0,5*0,4"dl*š*hr_trativod pri štítovej stene</t>
  </si>
  <si>
    <t>13</t>
  </si>
  <si>
    <t>212755114.S</t>
  </si>
  <si>
    <t>Trativod z drenážnych rúrok, vnútorného priem. rúrok 100 mm</t>
  </si>
  <si>
    <t>m</t>
  </si>
  <si>
    <t>-1205714483</t>
  </si>
  <si>
    <t>14</t>
  </si>
  <si>
    <t>273313821.S</t>
  </si>
  <si>
    <t>Betónovanie základových dosiek z betónu prostého, okapový chodník</t>
  </si>
  <si>
    <t>2036461804</t>
  </si>
  <si>
    <t>f5*0,1"plocha*hr_okapový chodník pri štítovej a bočnej fasáde</t>
  </si>
  <si>
    <t>15</t>
  </si>
  <si>
    <t>M</t>
  </si>
  <si>
    <t>589310002400.S</t>
  </si>
  <si>
    <t>Betón STN EN 206-1-C 12/15-X0 (SK)-Cl 0,4-Dmax 22 - S2 z cementu portlandského</t>
  </si>
  <si>
    <t>1209229408</t>
  </si>
  <si>
    <t>16</t>
  </si>
  <si>
    <t>273351215.S</t>
  </si>
  <si>
    <t>Debnenie stien základových dosiek, zhotovenie-dielce</t>
  </si>
  <si>
    <t>-493988925</t>
  </si>
  <si>
    <t>(0,3+6,1+20,3)*0,2"debnenie okapového chodníka</t>
  </si>
  <si>
    <t>17</t>
  </si>
  <si>
    <t>452361111</t>
  </si>
  <si>
    <t>Výstuž podkladových dosiek, blokov alebo podvalov v otvorenom výkope, z betonárskej ocele 10216</t>
  </si>
  <si>
    <t>-361450218</t>
  </si>
  <si>
    <t>1,02*0,080"odhad, 80 kg/m3 obj hmotnosť</t>
  </si>
  <si>
    <t>Zvislé a kompletné konštrukcie</t>
  </si>
  <si>
    <t>18</t>
  </si>
  <si>
    <t>346244371.S</t>
  </si>
  <si>
    <t>Zamurovanie rýh alebo potrubí z akéhokoľvek druhu pálených tehál a malty hrúbky 140 mm</t>
  </si>
  <si>
    <t>-1723372789</t>
  </si>
  <si>
    <t>Vodorovné konštrukcie</t>
  </si>
  <si>
    <t>19</t>
  </si>
  <si>
    <t>451541111.S</t>
  </si>
  <si>
    <t>Lôžko pod potrubie, stoky a drobné objekty, v otvorenom výkope zo štrkodrvy 0-63 mm</t>
  </si>
  <si>
    <t>-1343182625</t>
  </si>
  <si>
    <t>f5*0,2"plocha*hr_lôžko pod okapový chodník pri štítovej a bočnej fasáde</t>
  </si>
  <si>
    <t>Úpravy povrchov, podlahy, osadenie</t>
  </si>
  <si>
    <t>620991121</t>
  </si>
  <si>
    <t>Zakrývanie výplní vonkajších otvorov s rámami a zárubňami, zábradlí, oplechovania, atď. zhotovené z lešenia akýmkoľvek spôsobom</t>
  </si>
  <si>
    <t>1795431934</t>
  </si>
  <si>
    <t>21</t>
  </si>
  <si>
    <t>622451071.S</t>
  </si>
  <si>
    <t>Vyspravenie povrchu neomietaných betónových stien vonkajších maltou cementovou pre omietky</t>
  </si>
  <si>
    <t>-1223761071</t>
  </si>
  <si>
    <t>(f1+f2)*0,3"odhad 30%</t>
  </si>
  <si>
    <t>22</t>
  </si>
  <si>
    <t>622460125.S</t>
  </si>
  <si>
    <t>Príprava vonkajšieho podkladu stien penetráciou pod nátery a maľby</t>
  </si>
  <si>
    <t>-1331010980</t>
  </si>
  <si>
    <t>f1+f2+f4</t>
  </si>
  <si>
    <t>23</t>
  </si>
  <si>
    <t>622465139.S</t>
  </si>
  <si>
    <t>Vonkajší sanačný systém stien s obsahom cementu, jadrová omietka, hr. 50 mm</t>
  </si>
  <si>
    <t>1263129936</t>
  </si>
  <si>
    <t>5,5*5,0"dl*v_fasáda na štítovej stene</t>
  </si>
  <si>
    <t>24</t>
  </si>
  <si>
    <t>622465243.S</t>
  </si>
  <si>
    <t>Vonkajší sanačný systém stien s obsahom cementu, hydrofobizovaná (soklová) omietka, hr. 50 mm</t>
  </si>
  <si>
    <t>773538737</t>
  </si>
  <si>
    <t>25</t>
  </si>
  <si>
    <t>622466113.S</t>
  </si>
  <si>
    <t>Vonkajší sanačný systém stien bezcementový, sanačný prednástrek, krytie 100%</t>
  </si>
  <si>
    <t>-355873693</t>
  </si>
  <si>
    <t>f1+f2</t>
  </si>
  <si>
    <t>26</t>
  </si>
  <si>
    <t>622491320.S</t>
  </si>
  <si>
    <t>Fasádny náter silikónový dvojnásobný, napr. BAUMIT SilikonColor alebo alternatíva</t>
  </si>
  <si>
    <t>1792768808</t>
  </si>
  <si>
    <t xml:space="preserve">f1"sokel_farba tmavá </t>
  </si>
  <si>
    <t>27</t>
  </si>
  <si>
    <t>622491330.S</t>
  </si>
  <si>
    <t>Fasádny náter minerálny dvojnásobný, vysokopriepustná fasádna farba odolná voči znečisteniu, napr. BAUMIT NanoporColor alebo alternatíva</t>
  </si>
  <si>
    <t>-1101046073</t>
  </si>
  <si>
    <t>f2"fasáda_farba svetlá</t>
  </si>
  <si>
    <t>28</t>
  </si>
  <si>
    <t>6224913101.S</t>
  </si>
  <si>
    <t>Fasádny náter silikátový dvojnásobný, napr. BAUMIT SanovaColor alebo alternatíva</t>
  </si>
  <si>
    <t>-1263784422</t>
  </si>
  <si>
    <t>f4"architektonické prvky, farba biela</t>
  </si>
  <si>
    <t>Ostatné konštrukcie a práce-búranie</t>
  </si>
  <si>
    <t>29</t>
  </si>
  <si>
    <t>941941041.S</t>
  </si>
  <si>
    <t>Montáž lešenia ľahkého pracovného radového s podlahami šírky nad 1,00 do 1,20 m, výšky do 10 m</t>
  </si>
  <si>
    <t>828347917</t>
  </si>
  <si>
    <t>30</t>
  </si>
  <si>
    <t>941941291</t>
  </si>
  <si>
    <t>Príplatok za prvý a každý ďalší i začatý mesiac použitia lešenia ľahkého pracovného radového s podlahami šírky nad 1,00 do 1,20 m, výšky do 10 m</t>
  </si>
  <si>
    <t>-164276545</t>
  </si>
  <si>
    <t>31</t>
  </si>
  <si>
    <t>941941841.S</t>
  </si>
  <si>
    <t>Demontáž lešenia ľahkého pracovného radového s podlahami šírky nad 1,00 do 1,20 m, výšky do 10 m</t>
  </si>
  <si>
    <t>-1728806928</t>
  </si>
  <si>
    <t>32</t>
  </si>
  <si>
    <t>953941212.S</t>
  </si>
  <si>
    <t>Osadenie mreže do pripravených otvorov, bez ich dodania  so zaliatím cementovou maltou</t>
  </si>
  <si>
    <t>ks</t>
  </si>
  <si>
    <t>-163077363</t>
  </si>
  <si>
    <t>33</t>
  </si>
  <si>
    <t>968072875.S</t>
  </si>
  <si>
    <t>Vybratie mrežovýn plochy do 2 m2,  -0,00600t</t>
  </si>
  <si>
    <t>332699629</t>
  </si>
  <si>
    <t>34</t>
  </si>
  <si>
    <t>976082131.S</t>
  </si>
  <si>
    <t>Vybúranie konzoly, mreže z muriva tehlového,  -0,00100t</t>
  </si>
  <si>
    <t>-141388636</t>
  </si>
  <si>
    <t>35</t>
  </si>
  <si>
    <t>978015261.S</t>
  </si>
  <si>
    <t>Otlčenie omietok vonkajších priečelí jednoduchých, fasády, s vyškriabaním škár, očistením muriva, v rozsahu do 50 %,  -0,02900t</t>
  </si>
  <si>
    <t>-887772393</t>
  </si>
  <si>
    <t>36</t>
  </si>
  <si>
    <t>978015391.S</t>
  </si>
  <si>
    <t>Otlčenie omietok vonkajších priečelí zložitejších, soklov, s vyškriabaním škár, očistením muriva, v rozsahu do 100 %,  -0,05900t</t>
  </si>
  <si>
    <t>-475717153</t>
  </si>
  <si>
    <t>(17,2-3,4)*0,6+0,15*0,6*2"(dl-vrata)*v_sokel na uličnej fasáde</t>
  </si>
  <si>
    <t>20,0*0,6"dl*v_sokel na bočnej fasáde</t>
  </si>
  <si>
    <t>37</t>
  </si>
  <si>
    <t>979011201.S</t>
  </si>
  <si>
    <t>Plastový sklz na stavebnú suť výšky do 10 m</t>
  </si>
  <si>
    <t>-463222507</t>
  </si>
  <si>
    <t>38</t>
  </si>
  <si>
    <t>979011231.S</t>
  </si>
  <si>
    <t>Demontáž sklzu na stavebnú suť výšky do 10 m</t>
  </si>
  <si>
    <t>-1163469759</t>
  </si>
  <si>
    <t>39</t>
  </si>
  <si>
    <t>979081111.S</t>
  </si>
  <si>
    <t>Odvoz sutiny a vybúraných hmôt na skládku do 1 km</t>
  </si>
  <si>
    <t>1131673817</t>
  </si>
  <si>
    <t>40</t>
  </si>
  <si>
    <t>979081121.S</t>
  </si>
  <si>
    <t>Odvoz sutiny a vybúraných hmôt na skládku za každý ďalší 1 km</t>
  </si>
  <si>
    <t>511555213</t>
  </si>
  <si>
    <t>41</t>
  </si>
  <si>
    <t>979082111.S</t>
  </si>
  <si>
    <t>Vnútrostavenisková doprava sutiny a vybúraných hmôt do 10 m</t>
  </si>
  <si>
    <t>-1001642061</t>
  </si>
  <si>
    <t>42</t>
  </si>
  <si>
    <t>979087213.S</t>
  </si>
  <si>
    <t>Nakladanie na dopravné prostriedky pre vodorovnú dopravu vybúraných hmôt</t>
  </si>
  <si>
    <t>513737717</t>
  </si>
  <si>
    <t>43</t>
  </si>
  <si>
    <t>979089612.S</t>
  </si>
  <si>
    <t>Poplatok za skladovanie - iné odpady zo stavieb a demolácií (17 09), ostatné</t>
  </si>
  <si>
    <t>2142997798</t>
  </si>
  <si>
    <t>99</t>
  </si>
  <si>
    <t>Presun hmôt HSV</t>
  </si>
  <si>
    <t>44</t>
  </si>
  <si>
    <t>999281111.S</t>
  </si>
  <si>
    <t>Presun hmôt pre opravy a údržbu objektov vrátane vonkajších plášťov výšky do 25 m</t>
  </si>
  <si>
    <t>1153609681</t>
  </si>
  <si>
    <t>PSV</t>
  </si>
  <si>
    <t>Práce a dodávky PSV</t>
  </si>
  <si>
    <t>711</t>
  </si>
  <si>
    <t>Izolácie proti vode a vlhkosti</t>
  </si>
  <si>
    <t>45</t>
  </si>
  <si>
    <t>711113141.S</t>
  </si>
  <si>
    <t>Izolácia proti zemnej vlhkosti a povrchovej vode 2-zložkovou stierkou hydroizolačnou minerálnou pružnou hr. 2 mm ref. AQUAFIN-2K/M PLUS SCHOMBURG) na ploche zvislej</t>
  </si>
  <si>
    <t>-812589588</t>
  </si>
  <si>
    <t>5,5*1,0" na výšku 900 mm pod UT a 100 mm nad UT _štítová stena</t>
  </si>
  <si>
    <t>"Pozn.: vrátane izolačných pások, príslušenstva, spotrebu si dodávateľ upresní podľa technologického návrhu výrobcu výrobcu</t>
  </si>
  <si>
    <t>46</t>
  </si>
  <si>
    <t>711132107.S</t>
  </si>
  <si>
    <t>Zhotovenie izolácie proti zemnej vlhkosti nopovou fóloiu položenou voľne na ploche zvislej</t>
  </si>
  <si>
    <t>-1415942565</t>
  </si>
  <si>
    <t>47</t>
  </si>
  <si>
    <t>283230002700.S</t>
  </si>
  <si>
    <t>Nopová HDPE fólia hrúbky 0,5 mm, výška nopu 8 mm, proti zemnej vlhkosti s radónovou ochranou, pre spodnú stavbu</t>
  </si>
  <si>
    <t>-1888856190</t>
  </si>
  <si>
    <t>5,5*1,15 'Prepočítané koeficientom množstva</t>
  </si>
  <si>
    <t>48</t>
  </si>
  <si>
    <t>998711102.S</t>
  </si>
  <si>
    <t>Presun hmôt pre izoláciu proti vode v objektoch výšky nad 6 do 12 m</t>
  </si>
  <si>
    <t>-164151359</t>
  </si>
  <si>
    <t>764</t>
  </si>
  <si>
    <t>Konštrukcie klampiarske</t>
  </si>
  <si>
    <t>49</t>
  </si>
  <si>
    <t>76445421-2-1</t>
  </si>
  <si>
    <t>Spätná montáž dažďového zvodu zo strechy prierezu 120 mm, vr. doplnkov a kotlíka, pozink. plech, hr. 0,7 mm, K02</t>
  </si>
  <si>
    <t>90165775</t>
  </si>
  <si>
    <t>50</t>
  </si>
  <si>
    <t>767134801.S</t>
  </si>
  <si>
    <t>Demontáž plechového dažďového zvodu,  -0,00900t</t>
  </si>
  <si>
    <t>153124193</t>
  </si>
  <si>
    <t>767</t>
  </si>
  <si>
    <t>Konštrukcie doplnkové kovové</t>
  </si>
  <si>
    <t>51</t>
  </si>
  <si>
    <t>767879003.S</t>
  </si>
  <si>
    <t>Demontáž skrutiek pre reklamnú plochu,  -0,00350t</t>
  </si>
  <si>
    <t>-1695007041</t>
  </si>
  <si>
    <t>52</t>
  </si>
  <si>
    <t>767881801.S</t>
  </si>
  <si>
    <t>Demontáž ochrany proti holubom,  -0,00100t</t>
  </si>
  <si>
    <t>1743368429</t>
  </si>
  <si>
    <t>53</t>
  </si>
  <si>
    <t>767914830.S</t>
  </si>
  <si>
    <t>Demontáž oplotenia rámového na oceľové stĺpiky, výšky nad 1 do 2 m,  -0,00900t</t>
  </si>
  <si>
    <t>2006432050</t>
  </si>
  <si>
    <t>783</t>
  </si>
  <si>
    <t>Nátery</t>
  </si>
  <si>
    <t>54</t>
  </si>
  <si>
    <t>783801812.S</t>
  </si>
  <si>
    <t>Odstránenie starých náterov z omietok oškrabaním s obrúsením stien, fasády</t>
  </si>
  <si>
    <t>156357937</t>
  </si>
  <si>
    <t>55</t>
  </si>
  <si>
    <t>783902811.S</t>
  </si>
  <si>
    <t>Ostatné práce odstránenie starých náterov, ext fasádneho náteru architektonických prvkov, odstraňovačom náterov s umytím, sťažené podmienky</t>
  </si>
  <si>
    <t>-1150110912</t>
  </si>
  <si>
    <t>56</t>
  </si>
  <si>
    <t>783903811.S</t>
  </si>
  <si>
    <t>Ostatné práce odmastenie chemickými rozpúšťadlami</t>
  </si>
  <si>
    <t>1691318967</t>
  </si>
  <si>
    <t>f2+f4</t>
  </si>
  <si>
    <t>ZOZNAM FIGÚR</t>
  </si>
  <si>
    <t>Výmera</t>
  </si>
  <si>
    <t>5,5*0,6"dl*v_sokel na štítovej fasáde</t>
  </si>
  <si>
    <t>Použitie figúry:</t>
  </si>
  <si>
    <t>17,2*8,0"dl*v_fasáda na uličnej stene</t>
  </si>
  <si>
    <t>20,0*11,9"dl*v_fasáda na bočnej stene</t>
  </si>
  <si>
    <t>5,5*7,9+5,5*4,0/2"fasáda na štítovej stene</t>
  </si>
  <si>
    <t>0,5*3,5*4"š*v*ks_stĺpy na uličnej stene 1.NP</t>
  </si>
  <si>
    <t>0,4*3,5*4"š*v*ks_stĺpy na uličnej stene 2.NP</t>
  </si>
  <si>
    <t>3,7*0,5"dl*v_štít nad vrátami</t>
  </si>
  <si>
    <t>17,2*0,3"dl*š_ozdobná rímsa 1.NP</t>
  </si>
  <si>
    <t>17,2*0,8"dl*š_ozdobná rímsa 2.NP</t>
  </si>
  <si>
    <t>0,4*7,0*2"š*dl_dekoračný pohľadový ´obklad´</t>
  </si>
  <si>
    <t>20,0*0,4"dl*š_okapový chodník pri bočnej fasáde</t>
  </si>
  <si>
    <t>5,5*0,4"dl*š_okapový chodník pri štítovej fasáde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</si>
</sst>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167" fontId="37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" customHeight="1"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pans="1:74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61" t="s">
        <v>13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2"/>
      <c r="AQ5" s="22"/>
      <c r="AR5" s="20"/>
      <c r="BE5" s="258" t="s">
        <v>14</v>
      </c>
      <c r="BS5" s="17" t="s">
        <v>6</v>
      </c>
    </row>
    <row r="6" spans="1:74" s="1" customFormat="1" ht="36.9" customHeight="1">
      <c r="B6" s="21"/>
      <c r="C6" s="22"/>
      <c r="D6" s="28" t="s">
        <v>15</v>
      </c>
      <c r="E6" s="22"/>
      <c r="F6" s="22"/>
      <c r="G6" s="22"/>
      <c r="H6" s="22"/>
      <c r="I6" s="22"/>
      <c r="J6" s="22"/>
      <c r="K6" s="263" t="s">
        <v>16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2"/>
      <c r="AQ6" s="22"/>
      <c r="AR6" s="20"/>
      <c r="BE6" s="259"/>
      <c r="BS6" s="17" t="s">
        <v>6</v>
      </c>
    </row>
    <row r="7" spans="1:74" s="1" customFormat="1" ht="12" customHeight="1">
      <c r="B7" s="21"/>
      <c r="C7" s="22"/>
      <c r="D7" s="29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18</v>
      </c>
      <c r="AL7" s="22"/>
      <c r="AM7" s="22"/>
      <c r="AN7" s="27" t="s">
        <v>1</v>
      </c>
      <c r="AO7" s="22"/>
      <c r="AP7" s="22"/>
      <c r="AQ7" s="22"/>
      <c r="AR7" s="20"/>
      <c r="BE7" s="259"/>
      <c r="BS7" s="17" t="s">
        <v>6</v>
      </c>
    </row>
    <row r="8" spans="1:74" s="1" customFormat="1" ht="12" customHeight="1">
      <c r="B8" s="21"/>
      <c r="C8" s="22"/>
      <c r="D8" s="29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21</v>
      </c>
      <c r="AL8" s="22"/>
      <c r="AM8" s="22"/>
      <c r="AN8" s="30" t="s">
        <v>22</v>
      </c>
      <c r="AO8" s="22"/>
      <c r="AP8" s="22"/>
      <c r="AQ8" s="22"/>
      <c r="AR8" s="20"/>
      <c r="BE8" s="259"/>
      <c r="BS8" s="17" t="s">
        <v>6</v>
      </c>
    </row>
    <row r="9" spans="1:74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59"/>
      <c r="BS9" s="17" t="s">
        <v>6</v>
      </c>
    </row>
    <row r="10" spans="1:74" s="1" customFormat="1" ht="12" customHeight="1">
      <c r="B10" s="21"/>
      <c r="C10" s="22"/>
      <c r="D10" s="29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259"/>
      <c r="BS10" s="17" t="s">
        <v>6</v>
      </c>
    </row>
    <row r="11" spans="1:74" s="1" customFormat="1" ht="18.45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59"/>
      <c r="BS11" s="17" t="s">
        <v>6</v>
      </c>
    </row>
    <row r="12" spans="1:74" s="1" customFormat="1" ht="6.9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59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24</v>
      </c>
      <c r="AL13" s="22"/>
      <c r="AM13" s="22"/>
      <c r="AN13" s="31" t="s">
        <v>28</v>
      </c>
      <c r="AO13" s="22"/>
      <c r="AP13" s="22"/>
      <c r="AQ13" s="22"/>
      <c r="AR13" s="20"/>
      <c r="BE13" s="259"/>
      <c r="BS13" s="17" t="s">
        <v>6</v>
      </c>
    </row>
    <row r="14" spans="1:74" ht="13.2">
      <c r="B14" s="21"/>
      <c r="C14" s="22"/>
      <c r="D14" s="22"/>
      <c r="E14" s="264" t="s">
        <v>28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59"/>
      <c r="BS14" s="17" t="s">
        <v>6</v>
      </c>
    </row>
    <row r="15" spans="1:74" s="1" customFormat="1" ht="6.9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59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259"/>
      <c r="BS16" s="17" t="s">
        <v>4</v>
      </c>
    </row>
    <row r="17" spans="1:71" s="1" customFormat="1" ht="18.45" customHeight="1">
      <c r="B17" s="21"/>
      <c r="C17" s="22"/>
      <c r="D17" s="22"/>
      <c r="E17" s="27" t="s">
        <v>25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59"/>
      <c r="BS17" s="17" t="s">
        <v>30</v>
      </c>
    </row>
    <row r="18" spans="1:71" s="1" customFormat="1" ht="6.9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59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259"/>
      <c r="BS19" s="17" t="s">
        <v>6</v>
      </c>
    </row>
    <row r="20" spans="1:71" s="1" customFormat="1" ht="18.45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59"/>
      <c r="BS20" s="17" t="s">
        <v>30</v>
      </c>
    </row>
    <row r="21" spans="1:71" s="1" customFormat="1" ht="6.9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59"/>
    </row>
    <row r="22" spans="1:71" s="1" customFormat="1" ht="12" customHeight="1">
      <c r="B22" s="21"/>
      <c r="C22" s="22"/>
      <c r="D22" s="29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59"/>
    </row>
    <row r="23" spans="1:71" s="1" customFormat="1" ht="23.25" customHeight="1">
      <c r="B23" s="21"/>
      <c r="C23" s="22"/>
      <c r="D23" s="22"/>
      <c r="E23" s="266" t="s">
        <v>34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2"/>
      <c r="AP23" s="22"/>
      <c r="AQ23" s="22"/>
      <c r="AR23" s="20"/>
      <c r="BE23" s="259"/>
    </row>
    <row r="24" spans="1:71" s="1" customFormat="1" ht="6.9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59"/>
    </row>
    <row r="25" spans="1:71" s="1" customFormat="1" ht="6.9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59"/>
    </row>
    <row r="26" spans="1:71" s="2" customFormat="1" ht="25.95" customHeight="1">
      <c r="A26" s="34"/>
      <c r="B26" s="35"/>
      <c r="C26" s="36"/>
      <c r="D26" s="37" t="s">
        <v>35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7">
        <f>ROUND(AG94,2)</f>
        <v>0</v>
      </c>
      <c r="AL26" s="268"/>
      <c r="AM26" s="268"/>
      <c r="AN26" s="268"/>
      <c r="AO26" s="268"/>
      <c r="AP26" s="36"/>
      <c r="AQ26" s="36"/>
      <c r="AR26" s="39"/>
      <c r="BE26" s="259"/>
    </row>
    <row r="27" spans="1:71" s="2" customFormat="1" ht="6.9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59"/>
    </row>
    <row r="28" spans="1:71" s="2" customFormat="1" ht="13.2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69" t="s">
        <v>36</v>
      </c>
      <c r="M28" s="269"/>
      <c r="N28" s="269"/>
      <c r="O28" s="269"/>
      <c r="P28" s="269"/>
      <c r="Q28" s="36"/>
      <c r="R28" s="36"/>
      <c r="S28" s="36"/>
      <c r="T28" s="36"/>
      <c r="U28" s="36"/>
      <c r="V28" s="36"/>
      <c r="W28" s="269" t="s">
        <v>37</v>
      </c>
      <c r="X28" s="269"/>
      <c r="Y28" s="269"/>
      <c r="Z28" s="269"/>
      <c r="AA28" s="269"/>
      <c r="AB28" s="269"/>
      <c r="AC28" s="269"/>
      <c r="AD28" s="269"/>
      <c r="AE28" s="269"/>
      <c r="AF28" s="36"/>
      <c r="AG28" s="36"/>
      <c r="AH28" s="36"/>
      <c r="AI28" s="36"/>
      <c r="AJ28" s="36"/>
      <c r="AK28" s="269" t="s">
        <v>38</v>
      </c>
      <c r="AL28" s="269"/>
      <c r="AM28" s="269"/>
      <c r="AN28" s="269"/>
      <c r="AO28" s="269"/>
      <c r="AP28" s="36"/>
      <c r="AQ28" s="36"/>
      <c r="AR28" s="39"/>
      <c r="BE28" s="259"/>
    </row>
    <row r="29" spans="1:71" s="3" customFormat="1" ht="14.4" customHeight="1">
      <c r="B29" s="40"/>
      <c r="C29" s="41"/>
      <c r="D29" s="29" t="s">
        <v>39</v>
      </c>
      <c r="E29" s="41"/>
      <c r="F29" s="29" t="s">
        <v>40</v>
      </c>
      <c r="G29" s="41"/>
      <c r="H29" s="41"/>
      <c r="I29" s="41"/>
      <c r="J29" s="41"/>
      <c r="K29" s="41"/>
      <c r="L29" s="272">
        <v>0.2</v>
      </c>
      <c r="M29" s="271"/>
      <c r="N29" s="271"/>
      <c r="O29" s="271"/>
      <c r="P29" s="271"/>
      <c r="Q29" s="41"/>
      <c r="R29" s="41"/>
      <c r="S29" s="41"/>
      <c r="T29" s="41"/>
      <c r="U29" s="41"/>
      <c r="V29" s="41"/>
      <c r="W29" s="270">
        <f>ROUND(AZ94, 2)</f>
        <v>0</v>
      </c>
      <c r="X29" s="271"/>
      <c r="Y29" s="271"/>
      <c r="Z29" s="271"/>
      <c r="AA29" s="271"/>
      <c r="AB29" s="271"/>
      <c r="AC29" s="271"/>
      <c r="AD29" s="271"/>
      <c r="AE29" s="271"/>
      <c r="AF29" s="41"/>
      <c r="AG29" s="41"/>
      <c r="AH29" s="41"/>
      <c r="AI29" s="41"/>
      <c r="AJ29" s="41"/>
      <c r="AK29" s="270">
        <f>ROUND(AV94, 2)</f>
        <v>0</v>
      </c>
      <c r="AL29" s="271"/>
      <c r="AM29" s="271"/>
      <c r="AN29" s="271"/>
      <c r="AO29" s="271"/>
      <c r="AP29" s="41"/>
      <c r="AQ29" s="41"/>
      <c r="AR29" s="42"/>
      <c r="BE29" s="260"/>
    </row>
    <row r="30" spans="1:71" s="3" customFormat="1" ht="14.4" customHeight="1">
      <c r="B30" s="40"/>
      <c r="C30" s="41"/>
      <c r="D30" s="41"/>
      <c r="E30" s="41"/>
      <c r="F30" s="29" t="s">
        <v>41</v>
      </c>
      <c r="G30" s="41"/>
      <c r="H30" s="41"/>
      <c r="I30" s="41"/>
      <c r="J30" s="41"/>
      <c r="K30" s="41"/>
      <c r="L30" s="272">
        <v>0.2</v>
      </c>
      <c r="M30" s="271"/>
      <c r="N30" s="271"/>
      <c r="O30" s="271"/>
      <c r="P30" s="271"/>
      <c r="Q30" s="41"/>
      <c r="R30" s="41"/>
      <c r="S30" s="41"/>
      <c r="T30" s="41"/>
      <c r="U30" s="41"/>
      <c r="V30" s="41"/>
      <c r="W30" s="270">
        <f>ROUND(BA94, 2)</f>
        <v>0</v>
      </c>
      <c r="X30" s="271"/>
      <c r="Y30" s="271"/>
      <c r="Z30" s="271"/>
      <c r="AA30" s="271"/>
      <c r="AB30" s="271"/>
      <c r="AC30" s="271"/>
      <c r="AD30" s="271"/>
      <c r="AE30" s="271"/>
      <c r="AF30" s="41"/>
      <c r="AG30" s="41"/>
      <c r="AH30" s="41"/>
      <c r="AI30" s="41"/>
      <c r="AJ30" s="41"/>
      <c r="AK30" s="270">
        <f>ROUND(AW94, 2)</f>
        <v>0</v>
      </c>
      <c r="AL30" s="271"/>
      <c r="AM30" s="271"/>
      <c r="AN30" s="271"/>
      <c r="AO30" s="271"/>
      <c r="AP30" s="41"/>
      <c r="AQ30" s="41"/>
      <c r="AR30" s="42"/>
      <c r="BE30" s="260"/>
    </row>
    <row r="31" spans="1:71" s="3" customFormat="1" ht="14.4" hidden="1" customHeight="1">
      <c r="B31" s="40"/>
      <c r="C31" s="41"/>
      <c r="D31" s="41"/>
      <c r="E31" s="41"/>
      <c r="F31" s="29" t="s">
        <v>42</v>
      </c>
      <c r="G31" s="41"/>
      <c r="H31" s="41"/>
      <c r="I31" s="41"/>
      <c r="J31" s="41"/>
      <c r="K31" s="41"/>
      <c r="L31" s="272">
        <v>0.2</v>
      </c>
      <c r="M31" s="271"/>
      <c r="N31" s="271"/>
      <c r="O31" s="271"/>
      <c r="P31" s="271"/>
      <c r="Q31" s="41"/>
      <c r="R31" s="41"/>
      <c r="S31" s="41"/>
      <c r="T31" s="41"/>
      <c r="U31" s="41"/>
      <c r="V31" s="41"/>
      <c r="W31" s="270">
        <f>ROUND(BB94, 2)</f>
        <v>0</v>
      </c>
      <c r="X31" s="271"/>
      <c r="Y31" s="271"/>
      <c r="Z31" s="271"/>
      <c r="AA31" s="271"/>
      <c r="AB31" s="271"/>
      <c r="AC31" s="271"/>
      <c r="AD31" s="271"/>
      <c r="AE31" s="271"/>
      <c r="AF31" s="41"/>
      <c r="AG31" s="41"/>
      <c r="AH31" s="41"/>
      <c r="AI31" s="41"/>
      <c r="AJ31" s="41"/>
      <c r="AK31" s="270">
        <v>0</v>
      </c>
      <c r="AL31" s="271"/>
      <c r="AM31" s="271"/>
      <c r="AN31" s="271"/>
      <c r="AO31" s="271"/>
      <c r="AP31" s="41"/>
      <c r="AQ31" s="41"/>
      <c r="AR31" s="42"/>
      <c r="BE31" s="260"/>
    </row>
    <row r="32" spans="1:71" s="3" customFormat="1" ht="14.4" hidden="1" customHeight="1">
      <c r="B32" s="40"/>
      <c r="C32" s="41"/>
      <c r="D32" s="41"/>
      <c r="E32" s="41"/>
      <c r="F32" s="29" t="s">
        <v>43</v>
      </c>
      <c r="G32" s="41"/>
      <c r="H32" s="41"/>
      <c r="I32" s="41"/>
      <c r="J32" s="41"/>
      <c r="K32" s="41"/>
      <c r="L32" s="272">
        <v>0.2</v>
      </c>
      <c r="M32" s="271"/>
      <c r="N32" s="271"/>
      <c r="O32" s="271"/>
      <c r="P32" s="271"/>
      <c r="Q32" s="41"/>
      <c r="R32" s="41"/>
      <c r="S32" s="41"/>
      <c r="T32" s="41"/>
      <c r="U32" s="41"/>
      <c r="V32" s="41"/>
      <c r="W32" s="270">
        <f>ROUND(BC94, 2)</f>
        <v>0</v>
      </c>
      <c r="X32" s="271"/>
      <c r="Y32" s="271"/>
      <c r="Z32" s="271"/>
      <c r="AA32" s="271"/>
      <c r="AB32" s="271"/>
      <c r="AC32" s="271"/>
      <c r="AD32" s="271"/>
      <c r="AE32" s="271"/>
      <c r="AF32" s="41"/>
      <c r="AG32" s="41"/>
      <c r="AH32" s="41"/>
      <c r="AI32" s="41"/>
      <c r="AJ32" s="41"/>
      <c r="AK32" s="270">
        <v>0</v>
      </c>
      <c r="AL32" s="271"/>
      <c r="AM32" s="271"/>
      <c r="AN32" s="271"/>
      <c r="AO32" s="271"/>
      <c r="AP32" s="41"/>
      <c r="AQ32" s="41"/>
      <c r="AR32" s="42"/>
      <c r="BE32" s="260"/>
    </row>
    <row r="33" spans="1:57" s="3" customFormat="1" ht="14.4" hidden="1" customHeight="1">
      <c r="B33" s="40"/>
      <c r="C33" s="41"/>
      <c r="D33" s="41"/>
      <c r="E33" s="41"/>
      <c r="F33" s="29" t="s">
        <v>44</v>
      </c>
      <c r="G33" s="41"/>
      <c r="H33" s="41"/>
      <c r="I33" s="41"/>
      <c r="J33" s="41"/>
      <c r="K33" s="41"/>
      <c r="L33" s="272">
        <v>0</v>
      </c>
      <c r="M33" s="271"/>
      <c r="N33" s="271"/>
      <c r="O33" s="271"/>
      <c r="P33" s="271"/>
      <c r="Q33" s="41"/>
      <c r="R33" s="41"/>
      <c r="S33" s="41"/>
      <c r="T33" s="41"/>
      <c r="U33" s="41"/>
      <c r="V33" s="41"/>
      <c r="W33" s="270">
        <f>ROUND(BD94, 2)</f>
        <v>0</v>
      </c>
      <c r="X33" s="271"/>
      <c r="Y33" s="271"/>
      <c r="Z33" s="271"/>
      <c r="AA33" s="271"/>
      <c r="AB33" s="271"/>
      <c r="AC33" s="271"/>
      <c r="AD33" s="271"/>
      <c r="AE33" s="271"/>
      <c r="AF33" s="41"/>
      <c r="AG33" s="41"/>
      <c r="AH33" s="41"/>
      <c r="AI33" s="41"/>
      <c r="AJ33" s="41"/>
      <c r="AK33" s="270">
        <v>0</v>
      </c>
      <c r="AL33" s="271"/>
      <c r="AM33" s="271"/>
      <c r="AN33" s="271"/>
      <c r="AO33" s="271"/>
      <c r="AP33" s="41"/>
      <c r="AQ33" s="41"/>
      <c r="AR33" s="42"/>
      <c r="BE33" s="260"/>
    </row>
    <row r="34" spans="1:57" s="2" customFormat="1" ht="6.9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59"/>
    </row>
    <row r="35" spans="1:57" s="2" customFormat="1" ht="25.95" customHeight="1">
      <c r="A35" s="34"/>
      <c r="B35" s="35"/>
      <c r="C35" s="43"/>
      <c r="D35" s="44" t="s">
        <v>45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46</v>
      </c>
      <c r="U35" s="45"/>
      <c r="V35" s="45"/>
      <c r="W35" s="45"/>
      <c r="X35" s="273" t="s">
        <v>47</v>
      </c>
      <c r="Y35" s="274"/>
      <c r="Z35" s="274"/>
      <c r="AA35" s="274"/>
      <c r="AB35" s="274"/>
      <c r="AC35" s="45"/>
      <c r="AD35" s="45"/>
      <c r="AE35" s="45"/>
      <c r="AF35" s="45"/>
      <c r="AG35" s="45"/>
      <c r="AH35" s="45"/>
      <c r="AI35" s="45"/>
      <c r="AJ35" s="45"/>
      <c r="AK35" s="275">
        <f>SUM(AK26:AK33)</f>
        <v>0</v>
      </c>
      <c r="AL35" s="274"/>
      <c r="AM35" s="274"/>
      <c r="AN35" s="274"/>
      <c r="AO35" s="276"/>
      <c r="AP35" s="43"/>
      <c r="AQ35" s="43"/>
      <c r="AR35" s="39"/>
      <c r="BE35" s="34"/>
    </row>
    <row r="36" spans="1:57" s="2" customFormat="1" ht="6.9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" customHeight="1">
      <c r="B49" s="47"/>
      <c r="C49" s="48"/>
      <c r="D49" s="49" t="s">
        <v>48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49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0.199999999999999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0.199999999999999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0.19999999999999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0.199999999999999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0.199999999999999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0.199999999999999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0.199999999999999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0.199999999999999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0.199999999999999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0.19999999999999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3.2">
      <c r="A60" s="34"/>
      <c r="B60" s="35"/>
      <c r="C60" s="36"/>
      <c r="D60" s="52" t="s">
        <v>50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50</v>
      </c>
      <c r="AI60" s="38"/>
      <c r="AJ60" s="38"/>
      <c r="AK60" s="38"/>
      <c r="AL60" s="38"/>
      <c r="AM60" s="52" t="s">
        <v>51</v>
      </c>
      <c r="AN60" s="38"/>
      <c r="AO60" s="38"/>
      <c r="AP60" s="36"/>
      <c r="AQ60" s="36"/>
      <c r="AR60" s="39"/>
      <c r="BE60" s="34"/>
    </row>
    <row r="61" spans="1:57" ht="10.199999999999999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0.199999999999999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0.199999999999999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3.2">
      <c r="A64" s="34"/>
      <c r="B64" s="35"/>
      <c r="C64" s="36"/>
      <c r="D64" s="49" t="s">
        <v>52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53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0.199999999999999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0.19999999999999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0.199999999999999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0.199999999999999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0.19999999999999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0.199999999999999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0.199999999999999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0.199999999999999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0.199999999999999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0.199999999999999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3.2">
      <c r="A75" s="34"/>
      <c r="B75" s="35"/>
      <c r="C75" s="36"/>
      <c r="D75" s="52" t="s">
        <v>50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51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50</v>
      </c>
      <c r="AI75" s="38"/>
      <c r="AJ75" s="38"/>
      <c r="AK75" s="38"/>
      <c r="AL75" s="38"/>
      <c r="AM75" s="52" t="s">
        <v>51</v>
      </c>
      <c r="AN75" s="38"/>
      <c r="AO75" s="38"/>
      <c r="AP75" s="36"/>
      <c r="AQ75" s="36"/>
      <c r="AR75" s="39"/>
      <c r="BE75" s="34"/>
    </row>
    <row r="76" spans="1:57" s="2" customFormat="1" ht="10.199999999999999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0" s="2" customFormat="1" ht="6.9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0" s="2" customFormat="1" ht="24.9" customHeight="1">
      <c r="A82" s="34"/>
      <c r="B82" s="35"/>
      <c r="C82" s="23" t="s">
        <v>54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0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0" s="4" customFormat="1" ht="12" customHeight="1">
      <c r="B84" s="58"/>
      <c r="C84" s="29" t="s">
        <v>12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BSK_2021_04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0" s="5" customFormat="1" ht="36.9" customHeight="1">
      <c r="B85" s="61"/>
      <c r="C85" s="62" t="s">
        <v>15</v>
      </c>
      <c r="D85" s="63"/>
      <c r="E85" s="63"/>
      <c r="F85" s="63"/>
      <c r="G85" s="63"/>
      <c r="H85" s="63"/>
      <c r="I85" s="63"/>
      <c r="J85" s="63"/>
      <c r="K85" s="63"/>
      <c r="L85" s="277" t="str">
        <f>K6</f>
        <v>Oprava poškodenej a znehodnotenej fasády budovy Malokarpatská knižnica</v>
      </c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63"/>
      <c r="AQ85" s="63"/>
      <c r="AR85" s="64"/>
    </row>
    <row r="86" spans="1:90" s="2" customFormat="1" ht="6.9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0" s="2" customFormat="1" ht="12" customHeight="1">
      <c r="A87" s="34"/>
      <c r="B87" s="35"/>
      <c r="C87" s="29" t="s">
        <v>19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Holubyho 5, Pezinok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21</v>
      </c>
      <c r="AJ87" s="36"/>
      <c r="AK87" s="36"/>
      <c r="AL87" s="36"/>
      <c r="AM87" s="279" t="str">
        <f>IF(AN8= "","",AN8)</f>
        <v>12.4.2021</v>
      </c>
      <c r="AN87" s="279"/>
      <c r="AO87" s="36"/>
      <c r="AP87" s="36"/>
      <c r="AQ87" s="36"/>
      <c r="AR87" s="39"/>
      <c r="BE87" s="34"/>
    </row>
    <row r="88" spans="1:90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0" s="2" customFormat="1" ht="15.15" customHeight="1">
      <c r="A89" s="34"/>
      <c r="B89" s="35"/>
      <c r="C89" s="29" t="s">
        <v>23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80" t="str">
        <f>IF(E17="","",E17)</f>
        <v xml:space="preserve"> </v>
      </c>
      <c r="AN89" s="281"/>
      <c r="AO89" s="281"/>
      <c r="AP89" s="281"/>
      <c r="AQ89" s="36"/>
      <c r="AR89" s="39"/>
      <c r="AS89" s="282" t="s">
        <v>55</v>
      </c>
      <c r="AT89" s="283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0" s="2" customFormat="1" ht="15.15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80" t="str">
        <f>IF(E20="","",E20)</f>
        <v>Ing. Stanislava Jókayová</v>
      </c>
      <c r="AN90" s="281"/>
      <c r="AO90" s="281"/>
      <c r="AP90" s="281"/>
      <c r="AQ90" s="36"/>
      <c r="AR90" s="39"/>
      <c r="AS90" s="284"/>
      <c r="AT90" s="285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0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6"/>
      <c r="AT91" s="287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0" s="2" customFormat="1" ht="29.25" customHeight="1">
      <c r="A92" s="34"/>
      <c r="B92" s="35"/>
      <c r="C92" s="288" t="s">
        <v>56</v>
      </c>
      <c r="D92" s="289"/>
      <c r="E92" s="289"/>
      <c r="F92" s="289"/>
      <c r="G92" s="289"/>
      <c r="H92" s="73"/>
      <c r="I92" s="290" t="s">
        <v>57</v>
      </c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91" t="s">
        <v>58</v>
      </c>
      <c r="AH92" s="289"/>
      <c r="AI92" s="289"/>
      <c r="AJ92" s="289"/>
      <c r="AK92" s="289"/>
      <c r="AL92" s="289"/>
      <c r="AM92" s="289"/>
      <c r="AN92" s="290" t="s">
        <v>59</v>
      </c>
      <c r="AO92" s="289"/>
      <c r="AP92" s="292"/>
      <c r="AQ92" s="74" t="s">
        <v>60</v>
      </c>
      <c r="AR92" s="39"/>
      <c r="AS92" s="75" t="s">
        <v>61</v>
      </c>
      <c r="AT92" s="76" t="s">
        <v>62</v>
      </c>
      <c r="AU92" s="76" t="s">
        <v>63</v>
      </c>
      <c r="AV92" s="76" t="s">
        <v>64</v>
      </c>
      <c r="AW92" s="76" t="s">
        <v>65</v>
      </c>
      <c r="AX92" s="76" t="s">
        <v>66</v>
      </c>
      <c r="AY92" s="76" t="s">
        <v>67</v>
      </c>
      <c r="AZ92" s="76" t="s">
        <v>68</v>
      </c>
      <c r="BA92" s="76" t="s">
        <v>69</v>
      </c>
      <c r="BB92" s="76" t="s">
        <v>70</v>
      </c>
      <c r="BC92" s="76" t="s">
        <v>71</v>
      </c>
      <c r="BD92" s="77" t="s">
        <v>72</v>
      </c>
      <c r="BE92" s="34"/>
    </row>
    <row r="93" spans="1:90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0" s="6" customFormat="1" ht="32.4" customHeight="1">
      <c r="B94" s="81"/>
      <c r="C94" s="82" t="s">
        <v>73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6">
        <f>ROUND(AG95,2)</f>
        <v>0</v>
      </c>
      <c r="AH94" s="296"/>
      <c r="AI94" s="296"/>
      <c r="AJ94" s="296"/>
      <c r="AK94" s="296"/>
      <c r="AL94" s="296"/>
      <c r="AM94" s="296"/>
      <c r="AN94" s="297">
        <f>SUM(AG94,AT94)</f>
        <v>0</v>
      </c>
      <c r="AO94" s="297"/>
      <c r="AP94" s="297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74</v>
      </c>
      <c r="BT94" s="91" t="s">
        <v>75</v>
      </c>
      <c r="BV94" s="91" t="s">
        <v>76</v>
      </c>
      <c r="BW94" s="91" t="s">
        <v>5</v>
      </c>
      <c r="BX94" s="91" t="s">
        <v>77</v>
      </c>
      <c r="CL94" s="91" t="s">
        <v>1</v>
      </c>
    </row>
    <row r="95" spans="1:90" s="7" customFormat="1" ht="24.75" customHeight="1">
      <c r="A95" s="92" t="s">
        <v>78</v>
      </c>
      <c r="B95" s="93"/>
      <c r="C95" s="94"/>
      <c r="D95" s="295" t="s">
        <v>13</v>
      </c>
      <c r="E95" s="295"/>
      <c r="F95" s="295"/>
      <c r="G95" s="295"/>
      <c r="H95" s="295"/>
      <c r="I95" s="95"/>
      <c r="J95" s="295" t="s">
        <v>16</v>
      </c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  <c r="AF95" s="295"/>
      <c r="AG95" s="293">
        <f>'BSK_2021_04 - Oprava pošk...'!J28</f>
        <v>0</v>
      </c>
      <c r="AH95" s="294"/>
      <c r="AI95" s="294"/>
      <c r="AJ95" s="294"/>
      <c r="AK95" s="294"/>
      <c r="AL95" s="294"/>
      <c r="AM95" s="294"/>
      <c r="AN95" s="293">
        <f>SUM(AG95,AT95)</f>
        <v>0</v>
      </c>
      <c r="AO95" s="294"/>
      <c r="AP95" s="294"/>
      <c r="AQ95" s="96" t="s">
        <v>79</v>
      </c>
      <c r="AR95" s="97"/>
      <c r="AS95" s="98">
        <v>0</v>
      </c>
      <c r="AT95" s="99">
        <f>ROUND(SUM(AV95:AW95),2)</f>
        <v>0</v>
      </c>
      <c r="AU95" s="100">
        <f>'BSK_2021_04 - Oprava pošk...'!P125</f>
        <v>0</v>
      </c>
      <c r="AV95" s="99">
        <f>'BSK_2021_04 - Oprava pošk...'!J31</f>
        <v>0</v>
      </c>
      <c r="AW95" s="99">
        <f>'BSK_2021_04 - Oprava pošk...'!J32</f>
        <v>0</v>
      </c>
      <c r="AX95" s="99">
        <f>'BSK_2021_04 - Oprava pošk...'!J33</f>
        <v>0</v>
      </c>
      <c r="AY95" s="99">
        <f>'BSK_2021_04 - Oprava pošk...'!J34</f>
        <v>0</v>
      </c>
      <c r="AZ95" s="99">
        <f>'BSK_2021_04 - Oprava pošk...'!F31</f>
        <v>0</v>
      </c>
      <c r="BA95" s="99">
        <f>'BSK_2021_04 - Oprava pošk...'!F32</f>
        <v>0</v>
      </c>
      <c r="BB95" s="99">
        <f>'BSK_2021_04 - Oprava pošk...'!F33</f>
        <v>0</v>
      </c>
      <c r="BC95" s="99">
        <f>'BSK_2021_04 - Oprava pošk...'!F34</f>
        <v>0</v>
      </c>
      <c r="BD95" s="101">
        <f>'BSK_2021_04 - Oprava pošk...'!F35</f>
        <v>0</v>
      </c>
      <c r="BT95" s="102" t="s">
        <v>80</v>
      </c>
      <c r="BU95" s="102" t="s">
        <v>81</v>
      </c>
      <c r="BV95" s="102" t="s">
        <v>76</v>
      </c>
      <c r="BW95" s="102" t="s">
        <v>5</v>
      </c>
      <c r="BX95" s="102" t="s">
        <v>77</v>
      </c>
      <c r="CL95" s="102" t="s">
        <v>1</v>
      </c>
    </row>
    <row r="96" spans="1:90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nVedEIcHX8fUlFI7s0D/7cEyhy50fM/GB0z7P6n6lAASjykOT0/gzl0/PWhTuqxpbr2JjrehbLKaH8T9QeSjAA==" saltValue="Rdhb4ZHW7Vo0jDXWBht2zh0XKkOdxX8zd/3YakRRYMoqFLpgBCXjuARICHeGGNPi1d1/zIhQf9GExph7w+KV0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BSK_2021_04 - Oprava poš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36"/>
  <sheetViews>
    <sheetView showGridLines="0" tabSelected="1" topLeftCell="A39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7" t="s">
        <v>5</v>
      </c>
      <c r="AZ2" s="103" t="s">
        <v>82</v>
      </c>
      <c r="BA2" s="103" t="s">
        <v>83</v>
      </c>
      <c r="BB2" s="103" t="s">
        <v>84</v>
      </c>
      <c r="BC2" s="103" t="s">
        <v>85</v>
      </c>
      <c r="BD2" s="103" t="s">
        <v>86</v>
      </c>
    </row>
    <row r="3" spans="1:5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0"/>
      <c r="AT3" s="17" t="s">
        <v>75</v>
      </c>
      <c r="AZ3" s="103" t="s">
        <v>87</v>
      </c>
      <c r="BA3" s="103" t="s">
        <v>88</v>
      </c>
      <c r="BB3" s="103" t="s">
        <v>1</v>
      </c>
      <c r="BC3" s="103" t="s">
        <v>89</v>
      </c>
      <c r="BD3" s="103" t="s">
        <v>86</v>
      </c>
    </row>
    <row r="4" spans="1:56" s="1" customFormat="1" ht="24.9" customHeight="1">
      <c r="B4" s="20"/>
      <c r="D4" s="106" t="s">
        <v>90</v>
      </c>
      <c r="L4" s="20"/>
      <c r="M4" s="107" t="s">
        <v>9</v>
      </c>
      <c r="AT4" s="17" t="s">
        <v>4</v>
      </c>
      <c r="AZ4" s="103" t="s">
        <v>91</v>
      </c>
      <c r="BA4" s="103" t="s">
        <v>92</v>
      </c>
      <c r="BB4" s="103" t="s">
        <v>1</v>
      </c>
      <c r="BC4" s="103" t="s">
        <v>93</v>
      </c>
      <c r="BD4" s="103" t="s">
        <v>86</v>
      </c>
    </row>
    <row r="5" spans="1:56" s="1" customFormat="1" ht="6.9" customHeight="1">
      <c r="B5" s="20"/>
      <c r="L5" s="20"/>
      <c r="AZ5" s="103" t="s">
        <v>94</v>
      </c>
      <c r="BA5" s="103" t="s">
        <v>95</v>
      </c>
      <c r="BB5" s="103" t="s">
        <v>1</v>
      </c>
      <c r="BC5" s="103" t="s">
        <v>96</v>
      </c>
      <c r="BD5" s="103" t="s">
        <v>86</v>
      </c>
    </row>
    <row r="6" spans="1:56" s="2" customFormat="1" ht="12" customHeight="1">
      <c r="A6" s="34"/>
      <c r="B6" s="39"/>
      <c r="C6" s="34"/>
      <c r="D6" s="108" t="s">
        <v>15</v>
      </c>
      <c r="E6" s="34"/>
      <c r="F6" s="34"/>
      <c r="G6" s="34"/>
      <c r="H6" s="34"/>
      <c r="I6" s="34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56" s="2" customFormat="1" ht="30" customHeight="1">
      <c r="A7" s="34"/>
      <c r="B7" s="39"/>
      <c r="C7" s="34"/>
      <c r="D7" s="34"/>
      <c r="E7" s="299" t="s">
        <v>16</v>
      </c>
      <c r="F7" s="300"/>
      <c r="G7" s="300"/>
      <c r="H7" s="300"/>
      <c r="I7" s="34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56" s="2" customFormat="1" ht="10.199999999999999">
      <c r="A8" s="34"/>
      <c r="B8" s="39"/>
      <c r="C8" s="34"/>
      <c r="D8" s="34"/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56" s="2" customFormat="1" ht="12" customHeight="1">
      <c r="A9" s="34"/>
      <c r="B9" s="39"/>
      <c r="C9" s="34"/>
      <c r="D9" s="108" t="s">
        <v>17</v>
      </c>
      <c r="E9" s="34"/>
      <c r="F9" s="109" t="s">
        <v>1</v>
      </c>
      <c r="G9" s="34"/>
      <c r="H9" s="34"/>
      <c r="I9" s="108" t="s">
        <v>18</v>
      </c>
      <c r="J9" s="109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56" s="2" customFormat="1" ht="12" customHeight="1">
      <c r="A10" s="34"/>
      <c r="B10" s="39"/>
      <c r="C10" s="34"/>
      <c r="D10" s="108" t="s">
        <v>19</v>
      </c>
      <c r="E10" s="34"/>
      <c r="F10" s="109" t="s">
        <v>20</v>
      </c>
      <c r="G10" s="34"/>
      <c r="H10" s="34"/>
      <c r="I10" s="108" t="s">
        <v>21</v>
      </c>
      <c r="J10" s="110" t="str">
        <f>'Rekapitulácia stavby'!AN8</f>
        <v>12.4.2021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56" s="2" customFormat="1" ht="10.8" customHeight="1">
      <c r="A11" s="34"/>
      <c r="B11" s="39"/>
      <c r="C11" s="34"/>
      <c r="D11" s="34"/>
      <c r="E11" s="34"/>
      <c r="F11" s="34"/>
      <c r="G11" s="34"/>
      <c r="H11" s="34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56" s="2" customFormat="1" ht="12" customHeight="1">
      <c r="A12" s="34"/>
      <c r="B12" s="39"/>
      <c r="C12" s="34"/>
      <c r="D12" s="108" t="s">
        <v>23</v>
      </c>
      <c r="E12" s="34"/>
      <c r="F12" s="34"/>
      <c r="G12" s="34"/>
      <c r="H12" s="34"/>
      <c r="I12" s="108" t="s">
        <v>24</v>
      </c>
      <c r="J12" s="109" t="str">
        <f>IF('Rekapitulácia stavby'!AN10="","",'Rekapitulácia stavby'!AN10)</f>
        <v/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56" s="2" customFormat="1" ht="18" customHeight="1">
      <c r="A13" s="34"/>
      <c r="B13" s="39"/>
      <c r="C13" s="34"/>
      <c r="D13" s="34"/>
      <c r="E13" s="109" t="str">
        <f>IF('Rekapitulácia stavby'!E11="","",'Rekapitulácia stavby'!E11)</f>
        <v xml:space="preserve"> </v>
      </c>
      <c r="F13" s="34"/>
      <c r="G13" s="34"/>
      <c r="H13" s="34"/>
      <c r="I13" s="108" t="s">
        <v>26</v>
      </c>
      <c r="J13" s="109" t="str">
        <f>IF('Rekapitulácia stavby'!AN11="","",'Rekapitulácia stavby'!AN11)</f>
        <v/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56" s="2" customFormat="1" ht="6.9" customHeight="1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2" customHeight="1">
      <c r="A15" s="34"/>
      <c r="B15" s="39"/>
      <c r="C15" s="34"/>
      <c r="D15" s="108" t="s">
        <v>27</v>
      </c>
      <c r="E15" s="34"/>
      <c r="F15" s="34"/>
      <c r="G15" s="34"/>
      <c r="H15" s="34"/>
      <c r="I15" s="108" t="s">
        <v>24</v>
      </c>
      <c r="J15" s="30" t="str">
        <f>'Rekapitulácia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18" customHeight="1">
      <c r="A16" s="34"/>
      <c r="B16" s="39"/>
      <c r="C16" s="34"/>
      <c r="D16" s="34"/>
      <c r="E16" s="301" t="str">
        <f>'Rekapitulácia stavby'!E14</f>
        <v>Vyplň údaj</v>
      </c>
      <c r="F16" s="302"/>
      <c r="G16" s="302"/>
      <c r="H16" s="302"/>
      <c r="I16" s="108" t="s">
        <v>26</v>
      </c>
      <c r="J16" s="30" t="str">
        <f>'Rekapitulácia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" customHeight="1">
      <c r="A17" s="34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08" t="s">
        <v>29</v>
      </c>
      <c r="E18" s="34"/>
      <c r="F18" s="34"/>
      <c r="G18" s="34"/>
      <c r="H18" s="34"/>
      <c r="I18" s="108" t="s">
        <v>24</v>
      </c>
      <c r="J18" s="109" t="str">
        <f>IF('Rekapitulácia stavby'!AN16="","",'Rekapitulácia stavby'!AN16)</f>
        <v/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09" t="str">
        <f>IF('Rekapitulácia stavby'!E17="","",'Rekapitulácia stavby'!E17)</f>
        <v xml:space="preserve"> </v>
      </c>
      <c r="F19" s="34"/>
      <c r="G19" s="34"/>
      <c r="H19" s="34"/>
      <c r="I19" s="108" t="s">
        <v>26</v>
      </c>
      <c r="J19" s="109" t="str">
        <f>IF('Rekapitulácia stavby'!AN17="","",'Rekapitulácia stavby'!AN17)</f>
        <v/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" customHeight="1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08" t="s">
        <v>31</v>
      </c>
      <c r="E21" s="34"/>
      <c r="F21" s="34"/>
      <c r="G21" s="34"/>
      <c r="H21" s="34"/>
      <c r="I21" s="108" t="s">
        <v>24</v>
      </c>
      <c r="J21" s="109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109" t="s">
        <v>32</v>
      </c>
      <c r="F22" s="34"/>
      <c r="G22" s="34"/>
      <c r="H22" s="34"/>
      <c r="I22" s="108" t="s">
        <v>26</v>
      </c>
      <c r="J22" s="109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" customHeight="1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08" t="s">
        <v>33</v>
      </c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23.25" customHeight="1">
      <c r="A25" s="111"/>
      <c r="B25" s="112"/>
      <c r="C25" s="111"/>
      <c r="D25" s="111"/>
      <c r="E25" s="303" t="s">
        <v>34</v>
      </c>
      <c r="F25" s="303"/>
      <c r="G25" s="303"/>
      <c r="H25" s="303"/>
      <c r="I25" s="111"/>
      <c r="J25" s="111"/>
      <c r="K25" s="111"/>
      <c r="L25" s="11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" customHeight="1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114"/>
      <c r="E27" s="114"/>
      <c r="F27" s="114"/>
      <c r="G27" s="114"/>
      <c r="H27" s="114"/>
      <c r="I27" s="114"/>
      <c r="J27" s="114"/>
      <c r="K27" s="11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25.35" customHeight="1">
      <c r="A28" s="34"/>
      <c r="B28" s="39"/>
      <c r="C28" s="34"/>
      <c r="D28" s="115" t="s">
        <v>35</v>
      </c>
      <c r="E28" s="34"/>
      <c r="F28" s="34"/>
      <c r="G28" s="34"/>
      <c r="H28" s="34"/>
      <c r="I28" s="34"/>
      <c r="J28" s="116">
        <f>ROUND(J125,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14"/>
      <c r="E29" s="114"/>
      <c r="F29" s="114"/>
      <c r="G29" s="114"/>
      <c r="H29" s="114"/>
      <c r="I29" s="114"/>
      <c r="J29" s="114"/>
      <c r="K29" s="11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" customHeight="1">
      <c r="A30" s="34"/>
      <c r="B30" s="39"/>
      <c r="C30" s="34"/>
      <c r="D30" s="34"/>
      <c r="E30" s="34"/>
      <c r="F30" s="117" t="s">
        <v>37</v>
      </c>
      <c r="G30" s="34"/>
      <c r="H30" s="34"/>
      <c r="I30" s="117" t="s">
        <v>36</v>
      </c>
      <c r="J30" s="117" t="s">
        <v>38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" customHeight="1">
      <c r="A31" s="34"/>
      <c r="B31" s="39"/>
      <c r="C31" s="34"/>
      <c r="D31" s="118" t="s">
        <v>39</v>
      </c>
      <c r="E31" s="108" t="s">
        <v>40</v>
      </c>
      <c r="F31" s="119">
        <f>ROUND((SUM(BE125:BE235)),  2)</f>
        <v>0</v>
      </c>
      <c r="G31" s="34"/>
      <c r="H31" s="34"/>
      <c r="I31" s="120">
        <v>0.2</v>
      </c>
      <c r="J31" s="119">
        <f>ROUND(((SUM(BE125:BE235))*I31),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108" t="s">
        <v>41</v>
      </c>
      <c r="F32" s="119">
        <f>ROUND((SUM(BF125:BF235)),  2)</f>
        <v>0</v>
      </c>
      <c r="G32" s="34"/>
      <c r="H32" s="34"/>
      <c r="I32" s="120">
        <v>0.2</v>
      </c>
      <c r="J32" s="119">
        <f>ROUND(((SUM(BF125:BF235))*I32),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hidden="1" customHeight="1">
      <c r="A33" s="34"/>
      <c r="B33" s="39"/>
      <c r="C33" s="34"/>
      <c r="D33" s="34"/>
      <c r="E33" s="108" t="s">
        <v>42</v>
      </c>
      <c r="F33" s="119">
        <f>ROUND((SUM(BG125:BG235)),  2)</f>
        <v>0</v>
      </c>
      <c r="G33" s="34"/>
      <c r="H33" s="34"/>
      <c r="I33" s="120">
        <v>0.2</v>
      </c>
      <c r="J33" s="119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hidden="1" customHeight="1">
      <c r="A34" s="34"/>
      <c r="B34" s="39"/>
      <c r="C34" s="34"/>
      <c r="D34" s="34"/>
      <c r="E34" s="108" t="s">
        <v>43</v>
      </c>
      <c r="F34" s="119">
        <f>ROUND((SUM(BH125:BH235)),  2)</f>
        <v>0</v>
      </c>
      <c r="G34" s="34"/>
      <c r="H34" s="34"/>
      <c r="I34" s="120">
        <v>0.2</v>
      </c>
      <c r="J34" s="119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08" t="s">
        <v>44</v>
      </c>
      <c r="F35" s="119">
        <f>ROUND((SUM(BI125:BI235)),  2)</f>
        <v>0</v>
      </c>
      <c r="G35" s="34"/>
      <c r="H35" s="34"/>
      <c r="I35" s="120">
        <v>0</v>
      </c>
      <c r="J35" s="11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6.9" customHeight="1">
      <c r="A36" s="34"/>
      <c r="B36" s="39"/>
      <c r="C36" s="34"/>
      <c r="D36" s="34"/>
      <c r="E36" s="34"/>
      <c r="F36" s="34"/>
      <c r="G36" s="34"/>
      <c r="H36" s="34"/>
      <c r="I36" s="34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25.35" customHeight="1">
      <c r="A37" s="34"/>
      <c r="B37" s="39"/>
      <c r="C37" s="121"/>
      <c r="D37" s="122" t="s">
        <v>45</v>
      </c>
      <c r="E37" s="123"/>
      <c r="F37" s="123"/>
      <c r="G37" s="124" t="s">
        <v>46</v>
      </c>
      <c r="H37" s="125" t="s">
        <v>47</v>
      </c>
      <c r="I37" s="123"/>
      <c r="J37" s="126">
        <f>SUM(J28:J35)</f>
        <v>0</v>
      </c>
      <c r="K37" s="127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14.4" customHeight="1">
      <c r="B39" s="20"/>
      <c r="L39" s="20"/>
    </row>
    <row r="40" spans="1:31" s="1" customFormat="1" ht="14.4" customHeight="1">
      <c r="B40" s="20"/>
      <c r="L40" s="20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1"/>
      <c r="D50" s="128" t="s">
        <v>48</v>
      </c>
      <c r="E50" s="129"/>
      <c r="F50" s="129"/>
      <c r="G50" s="128" t="s">
        <v>49</v>
      </c>
      <c r="H50" s="129"/>
      <c r="I50" s="129"/>
      <c r="J50" s="129"/>
      <c r="K50" s="129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30" t="s">
        <v>50</v>
      </c>
      <c r="E61" s="131"/>
      <c r="F61" s="132" t="s">
        <v>51</v>
      </c>
      <c r="G61" s="130" t="s">
        <v>50</v>
      </c>
      <c r="H61" s="131"/>
      <c r="I61" s="131"/>
      <c r="J61" s="133" t="s">
        <v>51</v>
      </c>
      <c r="K61" s="13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28" t="s">
        <v>52</v>
      </c>
      <c r="E65" s="134"/>
      <c r="F65" s="134"/>
      <c r="G65" s="128" t="s">
        <v>53</v>
      </c>
      <c r="H65" s="134"/>
      <c r="I65" s="134"/>
      <c r="J65" s="134"/>
      <c r="K65" s="13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30" t="s">
        <v>50</v>
      </c>
      <c r="E76" s="131"/>
      <c r="F76" s="132" t="s">
        <v>51</v>
      </c>
      <c r="G76" s="130" t="s">
        <v>50</v>
      </c>
      <c r="H76" s="131"/>
      <c r="I76" s="131"/>
      <c r="J76" s="133" t="s">
        <v>51</v>
      </c>
      <c r="K76" s="13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hidden="1" customHeight="1">
      <c r="A81" s="34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hidden="1" customHeight="1">
      <c r="A82" s="34"/>
      <c r="B82" s="35"/>
      <c r="C82" s="23" t="s">
        <v>97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hidden="1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hidden="1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30" hidden="1" customHeight="1">
      <c r="A85" s="34"/>
      <c r="B85" s="35"/>
      <c r="C85" s="36"/>
      <c r="D85" s="36"/>
      <c r="E85" s="277" t="str">
        <f>E7</f>
        <v>Oprava poškodenej a znehodnotenej fasády budovy Malokarpatská knižnica</v>
      </c>
      <c r="F85" s="304"/>
      <c r="G85" s="304"/>
      <c r="H85" s="30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6.9" hidden="1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2" hidden="1" customHeight="1">
      <c r="A87" s="34"/>
      <c r="B87" s="35"/>
      <c r="C87" s="29" t="s">
        <v>19</v>
      </c>
      <c r="D87" s="36"/>
      <c r="E87" s="36"/>
      <c r="F87" s="27" t="str">
        <f>F10</f>
        <v>Holubyho 5, Pezinok</v>
      </c>
      <c r="G87" s="36"/>
      <c r="H87" s="36"/>
      <c r="I87" s="29" t="s">
        <v>21</v>
      </c>
      <c r="J87" s="66" t="str">
        <f>IF(J10="","",J10)</f>
        <v>12.4.2021</v>
      </c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hidden="1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5.15" hidden="1" customHeight="1">
      <c r="A89" s="34"/>
      <c r="B89" s="35"/>
      <c r="C89" s="29" t="s">
        <v>23</v>
      </c>
      <c r="D89" s="36"/>
      <c r="E89" s="36"/>
      <c r="F89" s="27" t="str">
        <f>E13</f>
        <v xml:space="preserve"> </v>
      </c>
      <c r="G89" s="36"/>
      <c r="H89" s="36"/>
      <c r="I89" s="29" t="s">
        <v>29</v>
      </c>
      <c r="J89" s="32" t="str">
        <f>E19</f>
        <v xml:space="preserve"> 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25.65" hidden="1" customHeight="1">
      <c r="A90" s="34"/>
      <c r="B90" s="35"/>
      <c r="C90" s="29" t="s">
        <v>27</v>
      </c>
      <c r="D90" s="36"/>
      <c r="E90" s="36"/>
      <c r="F90" s="27" t="str">
        <f>IF(E16="","",E16)</f>
        <v>Vyplň údaj</v>
      </c>
      <c r="G90" s="36"/>
      <c r="H90" s="36"/>
      <c r="I90" s="29" t="s">
        <v>31</v>
      </c>
      <c r="J90" s="32" t="str">
        <f>E22</f>
        <v>Ing. Stanislava Jókayová</v>
      </c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0.35" hidden="1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9.25" hidden="1" customHeight="1">
      <c r="A92" s="34"/>
      <c r="B92" s="35"/>
      <c r="C92" s="139" t="s">
        <v>98</v>
      </c>
      <c r="D92" s="140"/>
      <c r="E92" s="140"/>
      <c r="F92" s="140"/>
      <c r="G92" s="140"/>
      <c r="H92" s="140"/>
      <c r="I92" s="140"/>
      <c r="J92" s="141" t="s">
        <v>99</v>
      </c>
      <c r="K92" s="140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hidden="1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2.8" hidden="1" customHeight="1">
      <c r="A94" s="34"/>
      <c r="B94" s="35"/>
      <c r="C94" s="142" t="s">
        <v>100</v>
      </c>
      <c r="D94" s="36"/>
      <c r="E94" s="36"/>
      <c r="F94" s="36"/>
      <c r="G94" s="36"/>
      <c r="H94" s="36"/>
      <c r="I94" s="36"/>
      <c r="J94" s="84">
        <f>J125</f>
        <v>0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7" t="s">
        <v>101</v>
      </c>
    </row>
    <row r="95" spans="1:47" s="9" customFormat="1" ht="24.9" hidden="1" customHeight="1">
      <c r="B95" s="143"/>
      <c r="C95" s="144"/>
      <c r="D95" s="145" t="s">
        <v>102</v>
      </c>
      <c r="E95" s="146"/>
      <c r="F95" s="146"/>
      <c r="G95" s="146"/>
      <c r="H95" s="146"/>
      <c r="I95" s="146"/>
      <c r="J95" s="147">
        <f>J126</f>
        <v>0</v>
      </c>
      <c r="K95" s="144"/>
      <c r="L95" s="148"/>
    </row>
    <row r="96" spans="1:47" s="10" customFormat="1" ht="19.95" hidden="1" customHeight="1">
      <c r="B96" s="149"/>
      <c r="C96" s="150"/>
      <c r="D96" s="151" t="s">
        <v>103</v>
      </c>
      <c r="E96" s="152"/>
      <c r="F96" s="152"/>
      <c r="G96" s="152"/>
      <c r="H96" s="152"/>
      <c r="I96" s="152"/>
      <c r="J96" s="153">
        <f>J127</f>
        <v>0</v>
      </c>
      <c r="K96" s="150"/>
      <c r="L96" s="154"/>
    </row>
    <row r="97" spans="1:31" s="10" customFormat="1" ht="19.95" hidden="1" customHeight="1">
      <c r="B97" s="149"/>
      <c r="C97" s="150"/>
      <c r="D97" s="151" t="s">
        <v>104</v>
      </c>
      <c r="E97" s="152"/>
      <c r="F97" s="152"/>
      <c r="G97" s="152"/>
      <c r="H97" s="152"/>
      <c r="I97" s="152"/>
      <c r="J97" s="153">
        <f>J152</f>
        <v>0</v>
      </c>
      <c r="K97" s="150"/>
      <c r="L97" s="154"/>
    </row>
    <row r="98" spans="1:31" s="10" customFormat="1" ht="19.95" hidden="1" customHeight="1">
      <c r="B98" s="149"/>
      <c r="C98" s="150"/>
      <c r="D98" s="151" t="s">
        <v>105</v>
      </c>
      <c r="E98" s="152"/>
      <c r="F98" s="152"/>
      <c r="G98" s="152"/>
      <c r="H98" s="152"/>
      <c r="I98" s="152"/>
      <c r="J98" s="153">
        <f>J164</f>
        <v>0</v>
      </c>
      <c r="K98" s="150"/>
      <c r="L98" s="154"/>
    </row>
    <row r="99" spans="1:31" s="10" customFormat="1" ht="19.95" hidden="1" customHeight="1">
      <c r="B99" s="149"/>
      <c r="C99" s="150"/>
      <c r="D99" s="151" t="s">
        <v>106</v>
      </c>
      <c r="E99" s="152"/>
      <c r="F99" s="152"/>
      <c r="G99" s="152"/>
      <c r="H99" s="152"/>
      <c r="I99" s="152"/>
      <c r="J99" s="153">
        <f>J166</f>
        <v>0</v>
      </c>
      <c r="K99" s="150"/>
      <c r="L99" s="154"/>
    </row>
    <row r="100" spans="1:31" s="10" customFormat="1" ht="19.95" hidden="1" customHeight="1">
      <c r="B100" s="149"/>
      <c r="C100" s="150"/>
      <c r="D100" s="151" t="s">
        <v>107</v>
      </c>
      <c r="E100" s="152"/>
      <c r="F100" s="152"/>
      <c r="G100" s="152"/>
      <c r="H100" s="152"/>
      <c r="I100" s="152"/>
      <c r="J100" s="153">
        <f>J169</f>
        <v>0</v>
      </c>
      <c r="K100" s="150"/>
      <c r="L100" s="154"/>
    </row>
    <row r="101" spans="1:31" s="10" customFormat="1" ht="19.95" hidden="1" customHeight="1">
      <c r="B101" s="149"/>
      <c r="C101" s="150"/>
      <c r="D101" s="151" t="s">
        <v>108</v>
      </c>
      <c r="E101" s="152"/>
      <c r="F101" s="152"/>
      <c r="G101" s="152"/>
      <c r="H101" s="152"/>
      <c r="I101" s="152"/>
      <c r="J101" s="153">
        <f>J187</f>
        <v>0</v>
      </c>
      <c r="K101" s="150"/>
      <c r="L101" s="154"/>
    </row>
    <row r="102" spans="1:31" s="10" customFormat="1" ht="19.95" hidden="1" customHeight="1">
      <c r="B102" s="149"/>
      <c r="C102" s="150"/>
      <c r="D102" s="151" t="s">
        <v>109</v>
      </c>
      <c r="E102" s="152"/>
      <c r="F102" s="152"/>
      <c r="G102" s="152"/>
      <c r="H102" s="152"/>
      <c r="I102" s="152"/>
      <c r="J102" s="153">
        <f>J210</f>
        <v>0</v>
      </c>
      <c r="K102" s="150"/>
      <c r="L102" s="154"/>
    </row>
    <row r="103" spans="1:31" s="9" customFormat="1" ht="24.9" hidden="1" customHeight="1">
      <c r="B103" s="143"/>
      <c r="C103" s="144"/>
      <c r="D103" s="145" t="s">
        <v>110</v>
      </c>
      <c r="E103" s="146"/>
      <c r="F103" s="146"/>
      <c r="G103" s="146"/>
      <c r="H103" s="146"/>
      <c r="I103" s="146"/>
      <c r="J103" s="147">
        <f>J212</f>
        <v>0</v>
      </c>
      <c r="K103" s="144"/>
      <c r="L103" s="148"/>
    </row>
    <row r="104" spans="1:31" s="10" customFormat="1" ht="19.95" hidden="1" customHeight="1">
      <c r="B104" s="149"/>
      <c r="C104" s="150"/>
      <c r="D104" s="151" t="s">
        <v>111</v>
      </c>
      <c r="E104" s="152"/>
      <c r="F104" s="152"/>
      <c r="G104" s="152"/>
      <c r="H104" s="152"/>
      <c r="I104" s="152"/>
      <c r="J104" s="153">
        <f>J213</f>
        <v>0</v>
      </c>
      <c r="K104" s="150"/>
      <c r="L104" s="154"/>
    </row>
    <row r="105" spans="1:31" s="10" customFormat="1" ht="19.95" hidden="1" customHeight="1">
      <c r="B105" s="149"/>
      <c r="C105" s="150"/>
      <c r="D105" s="151" t="s">
        <v>112</v>
      </c>
      <c r="E105" s="152"/>
      <c r="F105" s="152"/>
      <c r="G105" s="152"/>
      <c r="H105" s="152"/>
      <c r="I105" s="152"/>
      <c r="J105" s="153">
        <f>J222</f>
        <v>0</v>
      </c>
      <c r="K105" s="150"/>
      <c r="L105" s="154"/>
    </row>
    <row r="106" spans="1:31" s="10" customFormat="1" ht="19.95" hidden="1" customHeight="1">
      <c r="B106" s="149"/>
      <c r="C106" s="150"/>
      <c r="D106" s="151" t="s">
        <v>113</v>
      </c>
      <c r="E106" s="152"/>
      <c r="F106" s="152"/>
      <c r="G106" s="152"/>
      <c r="H106" s="152"/>
      <c r="I106" s="152"/>
      <c r="J106" s="153">
        <f>J225</f>
        <v>0</v>
      </c>
      <c r="K106" s="150"/>
      <c r="L106" s="154"/>
    </row>
    <row r="107" spans="1:31" s="10" customFormat="1" ht="19.95" hidden="1" customHeight="1">
      <c r="B107" s="149"/>
      <c r="C107" s="150"/>
      <c r="D107" s="151" t="s">
        <v>114</v>
      </c>
      <c r="E107" s="152"/>
      <c r="F107" s="152"/>
      <c r="G107" s="152"/>
      <c r="H107" s="152"/>
      <c r="I107" s="152"/>
      <c r="J107" s="153">
        <f>J229</f>
        <v>0</v>
      </c>
      <c r="K107" s="150"/>
      <c r="L107" s="154"/>
    </row>
    <row r="108" spans="1:31" s="2" customFormat="1" ht="21.75" hidden="1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" hidden="1" customHeight="1">
      <c r="A109" s="34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ht="10.199999999999999" hidden="1"/>
    <row r="111" spans="1:31" ht="10.199999999999999" hidden="1"/>
    <row r="112" spans="1:31" ht="10.199999999999999" hidden="1"/>
    <row r="113" spans="1:65" s="2" customFormat="1" ht="6.9" customHeight="1">
      <c r="A113" s="34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24.9" customHeight="1">
      <c r="A114" s="34"/>
      <c r="B114" s="35"/>
      <c r="C114" s="23" t="s">
        <v>115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15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30" customHeight="1">
      <c r="A117" s="34"/>
      <c r="B117" s="35"/>
      <c r="C117" s="36"/>
      <c r="D117" s="36"/>
      <c r="E117" s="277" t="str">
        <f>E7</f>
        <v>Oprava poškodenej a znehodnotenej fasády budovy Malokarpatská knižnica</v>
      </c>
      <c r="F117" s="304"/>
      <c r="G117" s="304"/>
      <c r="H117" s="304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2" customHeight="1">
      <c r="A119" s="34"/>
      <c r="B119" s="35"/>
      <c r="C119" s="29" t="s">
        <v>19</v>
      </c>
      <c r="D119" s="36"/>
      <c r="E119" s="36"/>
      <c r="F119" s="27" t="str">
        <f>F10</f>
        <v>Holubyho 5, Pezinok</v>
      </c>
      <c r="G119" s="36"/>
      <c r="H119" s="36"/>
      <c r="I119" s="29" t="s">
        <v>21</v>
      </c>
      <c r="J119" s="66" t="str">
        <f>IF(J10="","",J10)</f>
        <v>12.4.2021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15" customHeight="1">
      <c r="A121" s="34"/>
      <c r="B121" s="35"/>
      <c r="C121" s="29" t="s">
        <v>23</v>
      </c>
      <c r="D121" s="36"/>
      <c r="E121" s="36"/>
      <c r="F121" s="27" t="str">
        <f>E13</f>
        <v xml:space="preserve"> </v>
      </c>
      <c r="G121" s="36"/>
      <c r="H121" s="36"/>
      <c r="I121" s="29" t="s">
        <v>29</v>
      </c>
      <c r="J121" s="32" t="str">
        <f>E19</f>
        <v xml:space="preserve"> 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5.65" customHeight="1">
      <c r="A122" s="34"/>
      <c r="B122" s="35"/>
      <c r="C122" s="29" t="s">
        <v>27</v>
      </c>
      <c r="D122" s="36"/>
      <c r="E122" s="36"/>
      <c r="F122" s="27" t="str">
        <f>IF(E16="","",E16)</f>
        <v>Vyplň údaj</v>
      </c>
      <c r="G122" s="36"/>
      <c r="H122" s="36"/>
      <c r="I122" s="29" t="s">
        <v>31</v>
      </c>
      <c r="J122" s="32" t="str">
        <f>E22</f>
        <v>Ing. Stanislava Jókayová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0.3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11" customFormat="1" ht="29.25" customHeight="1">
      <c r="A124" s="155"/>
      <c r="B124" s="156"/>
      <c r="C124" s="157" t="s">
        <v>116</v>
      </c>
      <c r="D124" s="158" t="s">
        <v>60</v>
      </c>
      <c r="E124" s="158" t="s">
        <v>56</v>
      </c>
      <c r="F124" s="158" t="s">
        <v>57</v>
      </c>
      <c r="G124" s="158" t="s">
        <v>117</v>
      </c>
      <c r="H124" s="158" t="s">
        <v>118</v>
      </c>
      <c r="I124" s="158" t="s">
        <v>119</v>
      </c>
      <c r="J124" s="159" t="s">
        <v>99</v>
      </c>
      <c r="K124" s="160" t="s">
        <v>120</v>
      </c>
      <c r="L124" s="161"/>
      <c r="M124" s="75" t="s">
        <v>1</v>
      </c>
      <c r="N124" s="76" t="s">
        <v>39</v>
      </c>
      <c r="O124" s="76" t="s">
        <v>121</v>
      </c>
      <c r="P124" s="76" t="s">
        <v>122</v>
      </c>
      <c r="Q124" s="76" t="s">
        <v>123</v>
      </c>
      <c r="R124" s="76" t="s">
        <v>124</v>
      </c>
      <c r="S124" s="76" t="s">
        <v>125</v>
      </c>
      <c r="T124" s="77" t="s">
        <v>126</v>
      </c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1:65" s="2" customFormat="1" ht="22.8" customHeight="1">
      <c r="A125" s="34"/>
      <c r="B125" s="35"/>
      <c r="C125" s="82" t="s">
        <v>100</v>
      </c>
      <c r="D125" s="36"/>
      <c r="E125" s="36"/>
      <c r="F125" s="36"/>
      <c r="G125" s="36"/>
      <c r="H125" s="36"/>
      <c r="I125" s="36"/>
      <c r="J125" s="162">
        <f>BK125</f>
        <v>0</v>
      </c>
      <c r="K125" s="36"/>
      <c r="L125" s="39"/>
      <c r="M125" s="78"/>
      <c r="N125" s="163"/>
      <c r="O125" s="79"/>
      <c r="P125" s="164">
        <f>P126+P212</f>
        <v>0</v>
      </c>
      <c r="Q125" s="79"/>
      <c r="R125" s="164">
        <f>R126+R212</f>
        <v>37.139194839999995</v>
      </c>
      <c r="S125" s="79"/>
      <c r="T125" s="165">
        <f>T126+T212</f>
        <v>4.1844400000000004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74</v>
      </c>
      <c r="AU125" s="17" t="s">
        <v>101</v>
      </c>
      <c r="BK125" s="166">
        <f>BK126+BK212</f>
        <v>0</v>
      </c>
    </row>
    <row r="126" spans="1:65" s="12" customFormat="1" ht="25.95" customHeight="1">
      <c r="B126" s="167"/>
      <c r="C126" s="168"/>
      <c r="D126" s="169" t="s">
        <v>74</v>
      </c>
      <c r="E126" s="170" t="s">
        <v>127</v>
      </c>
      <c r="F126" s="170" t="s">
        <v>128</v>
      </c>
      <c r="G126" s="168"/>
      <c r="H126" s="168"/>
      <c r="I126" s="171"/>
      <c r="J126" s="172">
        <f>BK126</f>
        <v>0</v>
      </c>
      <c r="K126" s="168"/>
      <c r="L126" s="173"/>
      <c r="M126" s="174"/>
      <c r="N126" s="175"/>
      <c r="O126" s="175"/>
      <c r="P126" s="176">
        <f>P127+P152+P164+P166+P169+P187+P210</f>
        <v>0</v>
      </c>
      <c r="Q126" s="175"/>
      <c r="R126" s="176">
        <f>R127+R152+R164+R166+R169+R187+R210</f>
        <v>37.068177939999998</v>
      </c>
      <c r="S126" s="175"/>
      <c r="T126" s="177">
        <f>T127+T152+T164+T166+T169+T187+T210</f>
        <v>3.8586400000000003</v>
      </c>
      <c r="AR126" s="178" t="s">
        <v>80</v>
      </c>
      <c r="AT126" s="179" t="s">
        <v>74</v>
      </c>
      <c r="AU126" s="179" t="s">
        <v>75</v>
      </c>
      <c r="AY126" s="178" t="s">
        <v>129</v>
      </c>
      <c r="BK126" s="180">
        <f>BK127+BK152+BK164+BK166+BK169+BK187+BK210</f>
        <v>0</v>
      </c>
    </row>
    <row r="127" spans="1:65" s="12" customFormat="1" ht="22.8" customHeight="1">
      <c r="B127" s="167"/>
      <c r="C127" s="168"/>
      <c r="D127" s="169" t="s">
        <v>74</v>
      </c>
      <c r="E127" s="181" t="s">
        <v>80</v>
      </c>
      <c r="F127" s="181" t="s">
        <v>130</v>
      </c>
      <c r="G127" s="168"/>
      <c r="H127" s="168"/>
      <c r="I127" s="171"/>
      <c r="J127" s="182">
        <f>BK127</f>
        <v>0</v>
      </c>
      <c r="K127" s="168"/>
      <c r="L127" s="173"/>
      <c r="M127" s="174"/>
      <c r="N127" s="175"/>
      <c r="O127" s="175"/>
      <c r="P127" s="176">
        <f>SUM(P128:P151)</f>
        <v>0</v>
      </c>
      <c r="Q127" s="175"/>
      <c r="R127" s="176">
        <f>SUM(R128:R151)</f>
        <v>0</v>
      </c>
      <c r="S127" s="175"/>
      <c r="T127" s="177">
        <f>SUM(T128:T151)</f>
        <v>1.8</v>
      </c>
      <c r="AR127" s="178" t="s">
        <v>80</v>
      </c>
      <c r="AT127" s="179" t="s">
        <v>74</v>
      </c>
      <c r="AU127" s="179" t="s">
        <v>80</v>
      </c>
      <c r="AY127" s="178" t="s">
        <v>129</v>
      </c>
      <c r="BK127" s="180">
        <f>SUM(BK128:BK151)</f>
        <v>0</v>
      </c>
    </row>
    <row r="128" spans="1:65" s="2" customFormat="1" ht="24.15" customHeight="1">
      <c r="A128" s="34"/>
      <c r="B128" s="35"/>
      <c r="C128" s="183" t="s">
        <v>80</v>
      </c>
      <c r="D128" s="183" t="s">
        <v>131</v>
      </c>
      <c r="E128" s="184" t="s">
        <v>132</v>
      </c>
      <c r="F128" s="185" t="s">
        <v>133</v>
      </c>
      <c r="G128" s="186" t="s">
        <v>84</v>
      </c>
      <c r="H128" s="187">
        <v>2.75</v>
      </c>
      <c r="I128" s="188"/>
      <c r="J128" s="189">
        <f>ROUND(I128*H128,2)</f>
        <v>0</v>
      </c>
      <c r="K128" s="190"/>
      <c r="L128" s="39"/>
      <c r="M128" s="191" t="s">
        <v>1</v>
      </c>
      <c r="N128" s="192" t="s">
        <v>41</v>
      </c>
      <c r="O128" s="71"/>
      <c r="P128" s="193">
        <f>O128*H128</f>
        <v>0</v>
      </c>
      <c r="Q128" s="193">
        <v>0</v>
      </c>
      <c r="R128" s="193">
        <f>Q128*H128</f>
        <v>0</v>
      </c>
      <c r="S128" s="193">
        <v>0</v>
      </c>
      <c r="T128" s="194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5" t="s">
        <v>134</v>
      </c>
      <c r="AT128" s="195" t="s">
        <v>131</v>
      </c>
      <c r="AU128" s="195" t="s">
        <v>135</v>
      </c>
      <c r="AY128" s="17" t="s">
        <v>129</v>
      </c>
      <c r="BE128" s="196">
        <f>IF(N128="základná",J128,0)</f>
        <v>0</v>
      </c>
      <c r="BF128" s="196">
        <f>IF(N128="znížená",J128,0)</f>
        <v>0</v>
      </c>
      <c r="BG128" s="196">
        <f>IF(N128="zákl. prenesená",J128,0)</f>
        <v>0</v>
      </c>
      <c r="BH128" s="196">
        <f>IF(N128="zníž. prenesená",J128,0)</f>
        <v>0</v>
      </c>
      <c r="BI128" s="196">
        <f>IF(N128="nulová",J128,0)</f>
        <v>0</v>
      </c>
      <c r="BJ128" s="17" t="s">
        <v>135</v>
      </c>
      <c r="BK128" s="196">
        <f>ROUND(I128*H128,2)</f>
        <v>0</v>
      </c>
      <c r="BL128" s="17" t="s">
        <v>134</v>
      </c>
      <c r="BM128" s="195" t="s">
        <v>136</v>
      </c>
    </row>
    <row r="129" spans="1:65" s="13" customFormat="1" ht="10.199999999999999">
      <c r="B129" s="197"/>
      <c r="C129" s="198"/>
      <c r="D129" s="199" t="s">
        <v>137</v>
      </c>
      <c r="E129" s="200" t="s">
        <v>1</v>
      </c>
      <c r="F129" s="201" t="s">
        <v>138</v>
      </c>
      <c r="G129" s="198"/>
      <c r="H129" s="202">
        <v>2.75</v>
      </c>
      <c r="I129" s="203"/>
      <c r="J129" s="198"/>
      <c r="K129" s="198"/>
      <c r="L129" s="204"/>
      <c r="M129" s="205"/>
      <c r="N129" s="206"/>
      <c r="O129" s="206"/>
      <c r="P129" s="206"/>
      <c r="Q129" s="206"/>
      <c r="R129" s="206"/>
      <c r="S129" s="206"/>
      <c r="T129" s="207"/>
      <c r="AT129" s="208" t="s">
        <v>137</v>
      </c>
      <c r="AU129" s="208" t="s">
        <v>135</v>
      </c>
      <c r="AV129" s="13" t="s">
        <v>135</v>
      </c>
      <c r="AW129" s="13" t="s">
        <v>30</v>
      </c>
      <c r="AX129" s="13" t="s">
        <v>80</v>
      </c>
      <c r="AY129" s="208" t="s">
        <v>129</v>
      </c>
    </row>
    <row r="130" spans="1:65" s="2" customFormat="1" ht="24.15" customHeight="1">
      <c r="A130" s="34"/>
      <c r="B130" s="35"/>
      <c r="C130" s="183" t="s">
        <v>135</v>
      </c>
      <c r="D130" s="183" t="s">
        <v>131</v>
      </c>
      <c r="E130" s="184" t="s">
        <v>139</v>
      </c>
      <c r="F130" s="185" t="s">
        <v>140</v>
      </c>
      <c r="G130" s="186" t="s">
        <v>84</v>
      </c>
      <c r="H130" s="187">
        <v>8</v>
      </c>
      <c r="I130" s="188"/>
      <c r="J130" s="189">
        <f>ROUND(I130*H130,2)</f>
        <v>0</v>
      </c>
      <c r="K130" s="190"/>
      <c r="L130" s="39"/>
      <c r="M130" s="191" t="s">
        <v>1</v>
      </c>
      <c r="N130" s="192" t="s">
        <v>41</v>
      </c>
      <c r="O130" s="71"/>
      <c r="P130" s="193">
        <f>O130*H130</f>
        <v>0</v>
      </c>
      <c r="Q130" s="193">
        <v>0</v>
      </c>
      <c r="R130" s="193">
        <f>Q130*H130</f>
        <v>0</v>
      </c>
      <c r="S130" s="193">
        <v>0.22500000000000001</v>
      </c>
      <c r="T130" s="194">
        <f>S130*H130</f>
        <v>1.8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5" t="s">
        <v>134</v>
      </c>
      <c r="AT130" s="195" t="s">
        <v>131</v>
      </c>
      <c r="AU130" s="195" t="s">
        <v>135</v>
      </c>
      <c r="AY130" s="17" t="s">
        <v>129</v>
      </c>
      <c r="BE130" s="196">
        <f>IF(N130="základná",J130,0)</f>
        <v>0</v>
      </c>
      <c r="BF130" s="196">
        <f>IF(N130="znížená",J130,0)</f>
        <v>0</v>
      </c>
      <c r="BG130" s="196">
        <f>IF(N130="zákl. prenesená",J130,0)</f>
        <v>0</v>
      </c>
      <c r="BH130" s="196">
        <f>IF(N130="zníž. prenesená",J130,0)</f>
        <v>0</v>
      </c>
      <c r="BI130" s="196">
        <f>IF(N130="nulová",J130,0)</f>
        <v>0</v>
      </c>
      <c r="BJ130" s="17" t="s">
        <v>135</v>
      </c>
      <c r="BK130" s="196">
        <f>ROUND(I130*H130,2)</f>
        <v>0</v>
      </c>
      <c r="BL130" s="17" t="s">
        <v>134</v>
      </c>
      <c r="BM130" s="195" t="s">
        <v>141</v>
      </c>
    </row>
    <row r="131" spans="1:65" s="13" customFormat="1" ht="10.199999999999999">
      <c r="B131" s="197"/>
      <c r="C131" s="198"/>
      <c r="D131" s="199" t="s">
        <v>137</v>
      </c>
      <c r="E131" s="200" t="s">
        <v>1</v>
      </c>
      <c r="F131" s="201" t="s">
        <v>142</v>
      </c>
      <c r="G131" s="198"/>
      <c r="H131" s="202">
        <v>8</v>
      </c>
      <c r="I131" s="203"/>
      <c r="J131" s="198"/>
      <c r="K131" s="198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137</v>
      </c>
      <c r="AU131" s="208" t="s">
        <v>135</v>
      </c>
      <c r="AV131" s="13" t="s">
        <v>135</v>
      </c>
      <c r="AW131" s="13" t="s">
        <v>30</v>
      </c>
      <c r="AX131" s="13" t="s">
        <v>80</v>
      </c>
      <c r="AY131" s="208" t="s">
        <v>129</v>
      </c>
    </row>
    <row r="132" spans="1:65" s="2" customFormat="1" ht="24.15" customHeight="1">
      <c r="A132" s="34"/>
      <c r="B132" s="35"/>
      <c r="C132" s="183" t="s">
        <v>86</v>
      </c>
      <c r="D132" s="183" t="s">
        <v>131</v>
      </c>
      <c r="E132" s="184" t="s">
        <v>143</v>
      </c>
      <c r="F132" s="185" t="s">
        <v>144</v>
      </c>
      <c r="G132" s="186" t="s">
        <v>145</v>
      </c>
      <c r="H132" s="187">
        <v>0.88</v>
      </c>
      <c r="I132" s="188"/>
      <c r="J132" s="189">
        <f>ROUND(I132*H132,2)</f>
        <v>0</v>
      </c>
      <c r="K132" s="190"/>
      <c r="L132" s="39"/>
      <c r="M132" s="191" t="s">
        <v>1</v>
      </c>
      <c r="N132" s="192" t="s">
        <v>41</v>
      </c>
      <c r="O132" s="71"/>
      <c r="P132" s="193">
        <f>O132*H132</f>
        <v>0</v>
      </c>
      <c r="Q132" s="193">
        <v>0</v>
      </c>
      <c r="R132" s="193">
        <f>Q132*H132</f>
        <v>0</v>
      </c>
      <c r="S132" s="193">
        <v>0</v>
      </c>
      <c r="T132" s="194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5" t="s">
        <v>134</v>
      </c>
      <c r="AT132" s="195" t="s">
        <v>131</v>
      </c>
      <c r="AU132" s="195" t="s">
        <v>135</v>
      </c>
      <c r="AY132" s="17" t="s">
        <v>129</v>
      </c>
      <c r="BE132" s="196">
        <f>IF(N132="základná",J132,0)</f>
        <v>0</v>
      </c>
      <c r="BF132" s="196">
        <f>IF(N132="znížená",J132,0)</f>
        <v>0</v>
      </c>
      <c r="BG132" s="196">
        <f>IF(N132="zákl. prenesená",J132,0)</f>
        <v>0</v>
      </c>
      <c r="BH132" s="196">
        <f>IF(N132="zníž. prenesená",J132,0)</f>
        <v>0</v>
      </c>
      <c r="BI132" s="196">
        <f>IF(N132="nulová",J132,0)</f>
        <v>0</v>
      </c>
      <c r="BJ132" s="17" t="s">
        <v>135</v>
      </c>
      <c r="BK132" s="196">
        <f>ROUND(I132*H132,2)</f>
        <v>0</v>
      </c>
      <c r="BL132" s="17" t="s">
        <v>134</v>
      </c>
      <c r="BM132" s="195" t="s">
        <v>146</v>
      </c>
    </row>
    <row r="133" spans="1:65" s="13" customFormat="1" ht="10.199999999999999">
      <c r="B133" s="197"/>
      <c r="C133" s="198"/>
      <c r="D133" s="199" t="s">
        <v>137</v>
      </c>
      <c r="E133" s="200" t="s">
        <v>1</v>
      </c>
      <c r="F133" s="201" t="s">
        <v>147</v>
      </c>
      <c r="G133" s="198"/>
      <c r="H133" s="202">
        <v>0.88</v>
      </c>
      <c r="I133" s="203"/>
      <c r="J133" s="198"/>
      <c r="K133" s="198"/>
      <c r="L133" s="204"/>
      <c r="M133" s="205"/>
      <c r="N133" s="206"/>
      <c r="O133" s="206"/>
      <c r="P133" s="206"/>
      <c r="Q133" s="206"/>
      <c r="R133" s="206"/>
      <c r="S133" s="206"/>
      <c r="T133" s="207"/>
      <c r="AT133" s="208" t="s">
        <v>137</v>
      </c>
      <c r="AU133" s="208" t="s">
        <v>135</v>
      </c>
      <c r="AV133" s="13" t="s">
        <v>135</v>
      </c>
      <c r="AW133" s="13" t="s">
        <v>30</v>
      </c>
      <c r="AX133" s="13" t="s">
        <v>75</v>
      </c>
      <c r="AY133" s="208" t="s">
        <v>129</v>
      </c>
    </row>
    <row r="134" spans="1:65" s="14" customFormat="1" ht="10.199999999999999">
      <c r="B134" s="209"/>
      <c r="C134" s="210"/>
      <c r="D134" s="199" t="s">
        <v>137</v>
      </c>
      <c r="E134" s="211" t="s">
        <v>1</v>
      </c>
      <c r="F134" s="212" t="s">
        <v>148</v>
      </c>
      <c r="G134" s="210"/>
      <c r="H134" s="213">
        <v>0.88</v>
      </c>
      <c r="I134" s="214"/>
      <c r="J134" s="210"/>
      <c r="K134" s="210"/>
      <c r="L134" s="215"/>
      <c r="M134" s="216"/>
      <c r="N134" s="217"/>
      <c r="O134" s="217"/>
      <c r="P134" s="217"/>
      <c r="Q134" s="217"/>
      <c r="R134" s="217"/>
      <c r="S134" s="217"/>
      <c r="T134" s="218"/>
      <c r="AT134" s="219" t="s">
        <v>137</v>
      </c>
      <c r="AU134" s="219" t="s">
        <v>135</v>
      </c>
      <c r="AV134" s="14" t="s">
        <v>134</v>
      </c>
      <c r="AW134" s="14" t="s">
        <v>30</v>
      </c>
      <c r="AX134" s="14" t="s">
        <v>80</v>
      </c>
      <c r="AY134" s="219" t="s">
        <v>129</v>
      </c>
    </row>
    <row r="135" spans="1:65" s="2" customFormat="1" ht="14.4" customHeight="1">
      <c r="A135" s="34"/>
      <c r="B135" s="35"/>
      <c r="C135" s="183" t="s">
        <v>134</v>
      </c>
      <c r="D135" s="183" t="s">
        <v>131</v>
      </c>
      <c r="E135" s="184" t="s">
        <v>149</v>
      </c>
      <c r="F135" s="185" t="s">
        <v>150</v>
      </c>
      <c r="G135" s="186" t="s">
        <v>145</v>
      </c>
      <c r="H135" s="187">
        <v>4.24</v>
      </c>
      <c r="I135" s="188"/>
      <c r="J135" s="189">
        <f>ROUND(I135*H135,2)</f>
        <v>0</v>
      </c>
      <c r="K135" s="190"/>
      <c r="L135" s="39"/>
      <c r="M135" s="191" t="s">
        <v>1</v>
      </c>
      <c r="N135" s="192" t="s">
        <v>41</v>
      </c>
      <c r="O135" s="71"/>
      <c r="P135" s="193">
        <f>O135*H135</f>
        <v>0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5" t="s">
        <v>134</v>
      </c>
      <c r="AT135" s="195" t="s">
        <v>131</v>
      </c>
      <c r="AU135" s="195" t="s">
        <v>135</v>
      </c>
      <c r="AY135" s="17" t="s">
        <v>129</v>
      </c>
      <c r="BE135" s="196">
        <f>IF(N135="základná",J135,0)</f>
        <v>0</v>
      </c>
      <c r="BF135" s="196">
        <f>IF(N135="znížená",J135,0)</f>
        <v>0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7" t="s">
        <v>135</v>
      </c>
      <c r="BK135" s="196">
        <f>ROUND(I135*H135,2)</f>
        <v>0</v>
      </c>
      <c r="BL135" s="17" t="s">
        <v>134</v>
      </c>
      <c r="BM135" s="195" t="s">
        <v>151</v>
      </c>
    </row>
    <row r="136" spans="1:65" s="13" customFormat="1" ht="10.199999999999999">
      <c r="B136" s="197"/>
      <c r="C136" s="198"/>
      <c r="D136" s="199" t="s">
        <v>137</v>
      </c>
      <c r="E136" s="200" t="s">
        <v>1</v>
      </c>
      <c r="F136" s="201" t="s">
        <v>152</v>
      </c>
      <c r="G136" s="198"/>
      <c r="H136" s="202">
        <v>2.04</v>
      </c>
      <c r="I136" s="203"/>
      <c r="J136" s="198"/>
      <c r="K136" s="198"/>
      <c r="L136" s="204"/>
      <c r="M136" s="205"/>
      <c r="N136" s="206"/>
      <c r="O136" s="206"/>
      <c r="P136" s="206"/>
      <c r="Q136" s="206"/>
      <c r="R136" s="206"/>
      <c r="S136" s="206"/>
      <c r="T136" s="207"/>
      <c r="AT136" s="208" t="s">
        <v>137</v>
      </c>
      <c r="AU136" s="208" t="s">
        <v>135</v>
      </c>
      <c r="AV136" s="13" t="s">
        <v>135</v>
      </c>
      <c r="AW136" s="13" t="s">
        <v>30</v>
      </c>
      <c r="AX136" s="13" t="s">
        <v>75</v>
      </c>
      <c r="AY136" s="208" t="s">
        <v>129</v>
      </c>
    </row>
    <row r="137" spans="1:65" s="13" customFormat="1" ht="20.399999999999999">
      <c r="B137" s="197"/>
      <c r="C137" s="198"/>
      <c r="D137" s="199" t="s">
        <v>137</v>
      </c>
      <c r="E137" s="200" t="s">
        <v>1</v>
      </c>
      <c r="F137" s="201" t="s">
        <v>153</v>
      </c>
      <c r="G137" s="198"/>
      <c r="H137" s="202">
        <v>2.2000000000000002</v>
      </c>
      <c r="I137" s="203"/>
      <c r="J137" s="198"/>
      <c r="K137" s="198"/>
      <c r="L137" s="204"/>
      <c r="M137" s="205"/>
      <c r="N137" s="206"/>
      <c r="O137" s="206"/>
      <c r="P137" s="206"/>
      <c r="Q137" s="206"/>
      <c r="R137" s="206"/>
      <c r="S137" s="206"/>
      <c r="T137" s="207"/>
      <c r="AT137" s="208" t="s">
        <v>137</v>
      </c>
      <c r="AU137" s="208" t="s">
        <v>135</v>
      </c>
      <c r="AV137" s="13" t="s">
        <v>135</v>
      </c>
      <c r="AW137" s="13" t="s">
        <v>30</v>
      </c>
      <c r="AX137" s="13" t="s">
        <v>75</v>
      </c>
      <c r="AY137" s="208" t="s">
        <v>129</v>
      </c>
    </row>
    <row r="138" spans="1:65" s="14" customFormat="1" ht="10.199999999999999">
      <c r="B138" s="209"/>
      <c r="C138" s="210"/>
      <c r="D138" s="199" t="s">
        <v>137</v>
      </c>
      <c r="E138" s="211" t="s">
        <v>1</v>
      </c>
      <c r="F138" s="212" t="s">
        <v>148</v>
      </c>
      <c r="G138" s="210"/>
      <c r="H138" s="213">
        <v>4.24</v>
      </c>
      <c r="I138" s="214"/>
      <c r="J138" s="210"/>
      <c r="K138" s="210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137</v>
      </c>
      <c r="AU138" s="219" t="s">
        <v>135</v>
      </c>
      <c r="AV138" s="14" t="s">
        <v>134</v>
      </c>
      <c r="AW138" s="14" t="s">
        <v>30</v>
      </c>
      <c r="AX138" s="14" t="s">
        <v>80</v>
      </c>
      <c r="AY138" s="219" t="s">
        <v>129</v>
      </c>
    </row>
    <row r="139" spans="1:65" s="2" customFormat="1" ht="24.15" customHeight="1">
      <c r="A139" s="34"/>
      <c r="B139" s="35"/>
      <c r="C139" s="183" t="s">
        <v>154</v>
      </c>
      <c r="D139" s="183" t="s">
        <v>131</v>
      </c>
      <c r="E139" s="184" t="s">
        <v>155</v>
      </c>
      <c r="F139" s="185" t="s">
        <v>156</v>
      </c>
      <c r="G139" s="186" t="s">
        <v>145</v>
      </c>
      <c r="H139" s="187">
        <v>2.12</v>
      </c>
      <c r="I139" s="188"/>
      <c r="J139" s="189">
        <f>ROUND(I139*H139,2)</f>
        <v>0</v>
      </c>
      <c r="K139" s="190"/>
      <c r="L139" s="39"/>
      <c r="M139" s="191" t="s">
        <v>1</v>
      </c>
      <c r="N139" s="192" t="s">
        <v>41</v>
      </c>
      <c r="O139" s="71"/>
      <c r="P139" s="193">
        <f>O139*H139</f>
        <v>0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5" t="s">
        <v>134</v>
      </c>
      <c r="AT139" s="195" t="s">
        <v>131</v>
      </c>
      <c r="AU139" s="195" t="s">
        <v>135</v>
      </c>
      <c r="AY139" s="17" t="s">
        <v>129</v>
      </c>
      <c r="BE139" s="196">
        <f>IF(N139="základná",J139,0)</f>
        <v>0</v>
      </c>
      <c r="BF139" s="196">
        <f>IF(N139="znížená",J139,0)</f>
        <v>0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7" t="s">
        <v>135</v>
      </c>
      <c r="BK139" s="196">
        <f>ROUND(I139*H139,2)</f>
        <v>0</v>
      </c>
      <c r="BL139" s="17" t="s">
        <v>134</v>
      </c>
      <c r="BM139" s="195" t="s">
        <v>157</v>
      </c>
    </row>
    <row r="140" spans="1:65" s="13" customFormat="1" ht="10.199999999999999">
      <c r="B140" s="197"/>
      <c r="C140" s="198"/>
      <c r="D140" s="199" t="s">
        <v>137</v>
      </c>
      <c r="E140" s="200" t="s">
        <v>1</v>
      </c>
      <c r="F140" s="201" t="s">
        <v>158</v>
      </c>
      <c r="G140" s="198"/>
      <c r="H140" s="202">
        <v>2.12</v>
      </c>
      <c r="I140" s="203"/>
      <c r="J140" s="198"/>
      <c r="K140" s="198"/>
      <c r="L140" s="204"/>
      <c r="M140" s="205"/>
      <c r="N140" s="206"/>
      <c r="O140" s="206"/>
      <c r="P140" s="206"/>
      <c r="Q140" s="206"/>
      <c r="R140" s="206"/>
      <c r="S140" s="206"/>
      <c r="T140" s="207"/>
      <c r="AT140" s="208" t="s">
        <v>137</v>
      </c>
      <c r="AU140" s="208" t="s">
        <v>135</v>
      </c>
      <c r="AV140" s="13" t="s">
        <v>135</v>
      </c>
      <c r="AW140" s="13" t="s">
        <v>30</v>
      </c>
      <c r="AX140" s="13" t="s">
        <v>80</v>
      </c>
      <c r="AY140" s="208" t="s">
        <v>129</v>
      </c>
    </row>
    <row r="141" spans="1:65" s="2" customFormat="1" ht="24.15" customHeight="1">
      <c r="A141" s="34"/>
      <c r="B141" s="35"/>
      <c r="C141" s="183" t="s">
        <v>159</v>
      </c>
      <c r="D141" s="183" t="s">
        <v>131</v>
      </c>
      <c r="E141" s="184" t="s">
        <v>160</v>
      </c>
      <c r="F141" s="185" t="s">
        <v>161</v>
      </c>
      <c r="G141" s="186" t="s">
        <v>145</v>
      </c>
      <c r="H141" s="187">
        <v>4.24</v>
      </c>
      <c r="I141" s="188"/>
      <c r="J141" s="189">
        <f>ROUND(I141*H141,2)</f>
        <v>0</v>
      </c>
      <c r="K141" s="190"/>
      <c r="L141" s="39"/>
      <c r="M141" s="191" t="s">
        <v>1</v>
      </c>
      <c r="N141" s="192" t="s">
        <v>41</v>
      </c>
      <c r="O141" s="71"/>
      <c r="P141" s="193">
        <f>O141*H141</f>
        <v>0</v>
      </c>
      <c r="Q141" s="193">
        <v>0</v>
      </c>
      <c r="R141" s="193">
        <f>Q141*H141</f>
        <v>0</v>
      </c>
      <c r="S141" s="193">
        <v>0</v>
      </c>
      <c r="T141" s="19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5" t="s">
        <v>134</v>
      </c>
      <c r="AT141" s="195" t="s">
        <v>131</v>
      </c>
      <c r="AU141" s="195" t="s">
        <v>135</v>
      </c>
      <c r="AY141" s="17" t="s">
        <v>129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7" t="s">
        <v>135</v>
      </c>
      <c r="BK141" s="196">
        <f>ROUND(I141*H141,2)</f>
        <v>0</v>
      </c>
      <c r="BL141" s="17" t="s">
        <v>134</v>
      </c>
      <c r="BM141" s="195" t="s">
        <v>162</v>
      </c>
    </row>
    <row r="142" spans="1:65" s="2" customFormat="1" ht="24.15" customHeight="1">
      <c r="A142" s="34"/>
      <c r="B142" s="35"/>
      <c r="C142" s="183" t="s">
        <v>163</v>
      </c>
      <c r="D142" s="183" t="s">
        <v>131</v>
      </c>
      <c r="E142" s="184" t="s">
        <v>164</v>
      </c>
      <c r="F142" s="185" t="s">
        <v>165</v>
      </c>
      <c r="G142" s="186" t="s">
        <v>145</v>
      </c>
      <c r="H142" s="187">
        <v>1.1000000000000001</v>
      </c>
      <c r="I142" s="188"/>
      <c r="J142" s="189">
        <f>ROUND(I142*H142,2)</f>
        <v>0</v>
      </c>
      <c r="K142" s="190"/>
      <c r="L142" s="39"/>
      <c r="M142" s="191" t="s">
        <v>1</v>
      </c>
      <c r="N142" s="192" t="s">
        <v>41</v>
      </c>
      <c r="O142" s="71"/>
      <c r="P142" s="193">
        <f>O142*H142</f>
        <v>0</v>
      </c>
      <c r="Q142" s="193">
        <v>0</v>
      </c>
      <c r="R142" s="193">
        <f>Q142*H142</f>
        <v>0</v>
      </c>
      <c r="S142" s="193">
        <v>0</v>
      </c>
      <c r="T142" s="19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5" t="s">
        <v>134</v>
      </c>
      <c r="AT142" s="195" t="s">
        <v>131</v>
      </c>
      <c r="AU142" s="195" t="s">
        <v>135</v>
      </c>
      <c r="AY142" s="17" t="s">
        <v>129</v>
      </c>
      <c r="BE142" s="196">
        <f>IF(N142="základná",J142,0)</f>
        <v>0</v>
      </c>
      <c r="BF142" s="196">
        <f>IF(N142="znížená",J142,0)</f>
        <v>0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7" t="s">
        <v>135</v>
      </c>
      <c r="BK142" s="196">
        <f>ROUND(I142*H142,2)</f>
        <v>0</v>
      </c>
      <c r="BL142" s="17" t="s">
        <v>134</v>
      </c>
      <c r="BM142" s="195" t="s">
        <v>166</v>
      </c>
    </row>
    <row r="143" spans="1:65" s="13" customFormat="1" ht="10.199999999999999">
      <c r="B143" s="197"/>
      <c r="C143" s="198"/>
      <c r="D143" s="199" t="s">
        <v>137</v>
      </c>
      <c r="E143" s="200" t="s">
        <v>1</v>
      </c>
      <c r="F143" s="201" t="s">
        <v>167</v>
      </c>
      <c r="G143" s="198"/>
      <c r="H143" s="202">
        <v>1.1000000000000001</v>
      </c>
      <c r="I143" s="203"/>
      <c r="J143" s="198"/>
      <c r="K143" s="198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137</v>
      </c>
      <c r="AU143" s="208" t="s">
        <v>135</v>
      </c>
      <c r="AV143" s="13" t="s">
        <v>135</v>
      </c>
      <c r="AW143" s="13" t="s">
        <v>30</v>
      </c>
      <c r="AX143" s="13" t="s">
        <v>80</v>
      </c>
      <c r="AY143" s="208" t="s">
        <v>129</v>
      </c>
    </row>
    <row r="144" spans="1:65" s="2" customFormat="1" ht="24.15" customHeight="1">
      <c r="A144" s="34"/>
      <c r="B144" s="35"/>
      <c r="C144" s="183" t="s">
        <v>168</v>
      </c>
      <c r="D144" s="183" t="s">
        <v>131</v>
      </c>
      <c r="E144" s="184" t="s">
        <v>169</v>
      </c>
      <c r="F144" s="185" t="s">
        <v>170</v>
      </c>
      <c r="G144" s="186" t="s">
        <v>145</v>
      </c>
      <c r="H144" s="187">
        <v>1.1000000000000001</v>
      </c>
      <c r="I144" s="188"/>
      <c r="J144" s="189">
        <f>ROUND(I144*H144,2)</f>
        <v>0</v>
      </c>
      <c r="K144" s="190"/>
      <c r="L144" s="39"/>
      <c r="M144" s="191" t="s">
        <v>1</v>
      </c>
      <c r="N144" s="192" t="s">
        <v>41</v>
      </c>
      <c r="O144" s="71"/>
      <c r="P144" s="193">
        <f>O144*H144</f>
        <v>0</v>
      </c>
      <c r="Q144" s="193">
        <v>0</v>
      </c>
      <c r="R144" s="193">
        <f>Q144*H144</f>
        <v>0</v>
      </c>
      <c r="S144" s="193">
        <v>0</v>
      </c>
      <c r="T144" s="19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5" t="s">
        <v>134</v>
      </c>
      <c r="AT144" s="195" t="s">
        <v>131</v>
      </c>
      <c r="AU144" s="195" t="s">
        <v>135</v>
      </c>
      <c r="AY144" s="17" t="s">
        <v>129</v>
      </c>
      <c r="BE144" s="196">
        <f>IF(N144="základná",J144,0)</f>
        <v>0</v>
      </c>
      <c r="BF144" s="196">
        <f>IF(N144="znížená",J144,0)</f>
        <v>0</v>
      </c>
      <c r="BG144" s="196">
        <f>IF(N144="zákl. prenesená",J144,0)</f>
        <v>0</v>
      </c>
      <c r="BH144" s="196">
        <f>IF(N144="zníž. prenesená",J144,0)</f>
        <v>0</v>
      </c>
      <c r="BI144" s="196">
        <f>IF(N144="nulová",J144,0)</f>
        <v>0</v>
      </c>
      <c r="BJ144" s="17" t="s">
        <v>135</v>
      </c>
      <c r="BK144" s="196">
        <f>ROUND(I144*H144,2)</f>
        <v>0</v>
      </c>
      <c r="BL144" s="17" t="s">
        <v>134</v>
      </c>
      <c r="BM144" s="195" t="s">
        <v>171</v>
      </c>
    </row>
    <row r="145" spans="1:65" s="2" customFormat="1" ht="14.4" customHeight="1">
      <c r="A145" s="34"/>
      <c r="B145" s="35"/>
      <c r="C145" s="183" t="s">
        <v>172</v>
      </c>
      <c r="D145" s="183" t="s">
        <v>131</v>
      </c>
      <c r="E145" s="184" t="s">
        <v>173</v>
      </c>
      <c r="F145" s="185" t="s">
        <v>174</v>
      </c>
      <c r="G145" s="186" t="s">
        <v>145</v>
      </c>
      <c r="H145" s="187">
        <v>1.1000000000000001</v>
      </c>
      <c r="I145" s="188"/>
      <c r="J145" s="189">
        <f>ROUND(I145*H145,2)</f>
        <v>0</v>
      </c>
      <c r="K145" s="190"/>
      <c r="L145" s="39"/>
      <c r="M145" s="191" t="s">
        <v>1</v>
      </c>
      <c r="N145" s="192" t="s">
        <v>41</v>
      </c>
      <c r="O145" s="71"/>
      <c r="P145" s="193">
        <f>O145*H145</f>
        <v>0</v>
      </c>
      <c r="Q145" s="193">
        <v>0</v>
      </c>
      <c r="R145" s="193">
        <f>Q145*H145</f>
        <v>0</v>
      </c>
      <c r="S145" s="193">
        <v>0</v>
      </c>
      <c r="T145" s="19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5" t="s">
        <v>134</v>
      </c>
      <c r="AT145" s="195" t="s">
        <v>131</v>
      </c>
      <c r="AU145" s="195" t="s">
        <v>135</v>
      </c>
      <c r="AY145" s="17" t="s">
        <v>129</v>
      </c>
      <c r="BE145" s="196">
        <f>IF(N145="základná",J145,0)</f>
        <v>0</v>
      </c>
      <c r="BF145" s="196">
        <f>IF(N145="znížená",J145,0)</f>
        <v>0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7" t="s">
        <v>135</v>
      </c>
      <c r="BK145" s="196">
        <f>ROUND(I145*H145,2)</f>
        <v>0</v>
      </c>
      <c r="BL145" s="17" t="s">
        <v>134</v>
      </c>
      <c r="BM145" s="195" t="s">
        <v>175</v>
      </c>
    </row>
    <row r="146" spans="1:65" s="2" customFormat="1" ht="24.15" customHeight="1">
      <c r="A146" s="34"/>
      <c r="B146" s="35"/>
      <c r="C146" s="183" t="s">
        <v>176</v>
      </c>
      <c r="D146" s="183" t="s">
        <v>131</v>
      </c>
      <c r="E146" s="184" t="s">
        <v>177</v>
      </c>
      <c r="F146" s="185" t="s">
        <v>178</v>
      </c>
      <c r="G146" s="186" t="s">
        <v>179</v>
      </c>
      <c r="H146" s="187">
        <v>2.1779999999999999</v>
      </c>
      <c r="I146" s="188"/>
      <c r="J146" s="189">
        <f>ROUND(I146*H146,2)</f>
        <v>0</v>
      </c>
      <c r="K146" s="190"/>
      <c r="L146" s="39"/>
      <c r="M146" s="191" t="s">
        <v>1</v>
      </c>
      <c r="N146" s="192" t="s">
        <v>41</v>
      </c>
      <c r="O146" s="71"/>
      <c r="P146" s="193">
        <f>O146*H146</f>
        <v>0</v>
      </c>
      <c r="Q146" s="193">
        <v>0</v>
      </c>
      <c r="R146" s="193">
        <f>Q146*H146</f>
        <v>0</v>
      </c>
      <c r="S146" s="193">
        <v>0</v>
      </c>
      <c r="T146" s="19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5" t="s">
        <v>134</v>
      </c>
      <c r="AT146" s="195" t="s">
        <v>131</v>
      </c>
      <c r="AU146" s="195" t="s">
        <v>135</v>
      </c>
      <c r="AY146" s="17" t="s">
        <v>129</v>
      </c>
      <c r="BE146" s="196">
        <f>IF(N146="základná",J146,0)</f>
        <v>0</v>
      </c>
      <c r="BF146" s="196">
        <f>IF(N146="znížená",J146,0)</f>
        <v>0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7" t="s">
        <v>135</v>
      </c>
      <c r="BK146" s="196">
        <f>ROUND(I146*H146,2)</f>
        <v>0</v>
      </c>
      <c r="BL146" s="17" t="s">
        <v>134</v>
      </c>
      <c r="BM146" s="195" t="s">
        <v>180</v>
      </c>
    </row>
    <row r="147" spans="1:65" s="13" customFormat="1" ht="10.199999999999999">
      <c r="B147" s="197"/>
      <c r="C147" s="198"/>
      <c r="D147" s="199" t="s">
        <v>137</v>
      </c>
      <c r="E147" s="200" t="s">
        <v>1</v>
      </c>
      <c r="F147" s="201" t="s">
        <v>181</v>
      </c>
      <c r="G147" s="198"/>
      <c r="H147" s="202">
        <v>2.1779999999999999</v>
      </c>
      <c r="I147" s="203"/>
      <c r="J147" s="198"/>
      <c r="K147" s="198"/>
      <c r="L147" s="204"/>
      <c r="M147" s="205"/>
      <c r="N147" s="206"/>
      <c r="O147" s="206"/>
      <c r="P147" s="206"/>
      <c r="Q147" s="206"/>
      <c r="R147" s="206"/>
      <c r="S147" s="206"/>
      <c r="T147" s="207"/>
      <c r="AT147" s="208" t="s">
        <v>137</v>
      </c>
      <c r="AU147" s="208" t="s">
        <v>135</v>
      </c>
      <c r="AV147" s="13" t="s">
        <v>135</v>
      </c>
      <c r="AW147" s="13" t="s">
        <v>30</v>
      </c>
      <c r="AX147" s="13" t="s">
        <v>80</v>
      </c>
      <c r="AY147" s="208" t="s">
        <v>129</v>
      </c>
    </row>
    <row r="148" spans="1:65" s="2" customFormat="1" ht="14.4" customHeight="1">
      <c r="A148" s="34"/>
      <c r="B148" s="35"/>
      <c r="C148" s="183" t="s">
        <v>182</v>
      </c>
      <c r="D148" s="183" t="s">
        <v>131</v>
      </c>
      <c r="E148" s="184" t="s">
        <v>183</v>
      </c>
      <c r="F148" s="185" t="s">
        <v>184</v>
      </c>
      <c r="G148" s="186" t="s">
        <v>84</v>
      </c>
      <c r="H148" s="187">
        <v>14.6</v>
      </c>
      <c r="I148" s="188"/>
      <c r="J148" s="189">
        <f>ROUND(I148*H148,2)</f>
        <v>0</v>
      </c>
      <c r="K148" s="190"/>
      <c r="L148" s="39"/>
      <c r="M148" s="191" t="s">
        <v>1</v>
      </c>
      <c r="N148" s="192" t="s">
        <v>41</v>
      </c>
      <c r="O148" s="71"/>
      <c r="P148" s="193">
        <f>O148*H148</f>
        <v>0</v>
      </c>
      <c r="Q148" s="193">
        <v>0</v>
      </c>
      <c r="R148" s="193">
        <f>Q148*H148</f>
        <v>0</v>
      </c>
      <c r="S148" s="193">
        <v>0</v>
      </c>
      <c r="T148" s="19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5" t="s">
        <v>134</v>
      </c>
      <c r="AT148" s="195" t="s">
        <v>131</v>
      </c>
      <c r="AU148" s="195" t="s">
        <v>135</v>
      </c>
      <c r="AY148" s="17" t="s">
        <v>129</v>
      </c>
      <c r="BE148" s="196">
        <f>IF(N148="základná",J148,0)</f>
        <v>0</v>
      </c>
      <c r="BF148" s="196">
        <f>IF(N148="znížená",J148,0)</f>
        <v>0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7" t="s">
        <v>135</v>
      </c>
      <c r="BK148" s="196">
        <f>ROUND(I148*H148,2)</f>
        <v>0</v>
      </c>
      <c r="BL148" s="17" t="s">
        <v>134</v>
      </c>
      <c r="BM148" s="195" t="s">
        <v>185</v>
      </c>
    </row>
    <row r="149" spans="1:65" s="13" customFormat="1" ht="10.199999999999999">
      <c r="B149" s="197"/>
      <c r="C149" s="198"/>
      <c r="D149" s="199" t="s">
        <v>137</v>
      </c>
      <c r="E149" s="200" t="s">
        <v>1</v>
      </c>
      <c r="F149" s="201" t="s">
        <v>186</v>
      </c>
      <c r="G149" s="198"/>
      <c r="H149" s="202">
        <v>10.199999999999999</v>
      </c>
      <c r="I149" s="203"/>
      <c r="J149" s="198"/>
      <c r="K149" s="198"/>
      <c r="L149" s="204"/>
      <c r="M149" s="205"/>
      <c r="N149" s="206"/>
      <c r="O149" s="206"/>
      <c r="P149" s="206"/>
      <c r="Q149" s="206"/>
      <c r="R149" s="206"/>
      <c r="S149" s="206"/>
      <c r="T149" s="207"/>
      <c r="AT149" s="208" t="s">
        <v>137</v>
      </c>
      <c r="AU149" s="208" t="s">
        <v>135</v>
      </c>
      <c r="AV149" s="13" t="s">
        <v>135</v>
      </c>
      <c r="AW149" s="13" t="s">
        <v>30</v>
      </c>
      <c r="AX149" s="13" t="s">
        <v>75</v>
      </c>
      <c r="AY149" s="208" t="s">
        <v>129</v>
      </c>
    </row>
    <row r="150" spans="1:65" s="13" customFormat="1" ht="10.199999999999999">
      <c r="B150" s="197"/>
      <c r="C150" s="198"/>
      <c r="D150" s="199" t="s">
        <v>137</v>
      </c>
      <c r="E150" s="200" t="s">
        <v>1</v>
      </c>
      <c r="F150" s="201" t="s">
        <v>187</v>
      </c>
      <c r="G150" s="198"/>
      <c r="H150" s="202">
        <v>4.4000000000000004</v>
      </c>
      <c r="I150" s="203"/>
      <c r="J150" s="198"/>
      <c r="K150" s="198"/>
      <c r="L150" s="204"/>
      <c r="M150" s="205"/>
      <c r="N150" s="206"/>
      <c r="O150" s="206"/>
      <c r="P150" s="206"/>
      <c r="Q150" s="206"/>
      <c r="R150" s="206"/>
      <c r="S150" s="206"/>
      <c r="T150" s="207"/>
      <c r="AT150" s="208" t="s">
        <v>137</v>
      </c>
      <c r="AU150" s="208" t="s">
        <v>135</v>
      </c>
      <c r="AV150" s="13" t="s">
        <v>135</v>
      </c>
      <c r="AW150" s="13" t="s">
        <v>30</v>
      </c>
      <c r="AX150" s="13" t="s">
        <v>75</v>
      </c>
      <c r="AY150" s="208" t="s">
        <v>129</v>
      </c>
    </row>
    <row r="151" spans="1:65" s="14" customFormat="1" ht="10.199999999999999">
      <c r="B151" s="209"/>
      <c r="C151" s="210"/>
      <c r="D151" s="199" t="s">
        <v>137</v>
      </c>
      <c r="E151" s="211" t="s">
        <v>1</v>
      </c>
      <c r="F151" s="212" t="s">
        <v>148</v>
      </c>
      <c r="G151" s="210"/>
      <c r="H151" s="213">
        <v>14.6</v>
      </c>
      <c r="I151" s="214"/>
      <c r="J151" s="210"/>
      <c r="K151" s="210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137</v>
      </c>
      <c r="AU151" s="219" t="s">
        <v>135</v>
      </c>
      <c r="AV151" s="14" t="s">
        <v>134</v>
      </c>
      <c r="AW151" s="14" t="s">
        <v>30</v>
      </c>
      <c r="AX151" s="14" t="s">
        <v>80</v>
      </c>
      <c r="AY151" s="219" t="s">
        <v>129</v>
      </c>
    </row>
    <row r="152" spans="1:65" s="12" customFormat="1" ht="22.8" customHeight="1">
      <c r="B152" s="167"/>
      <c r="C152" s="168"/>
      <c r="D152" s="169" t="s">
        <v>74</v>
      </c>
      <c r="E152" s="181" t="s">
        <v>135</v>
      </c>
      <c r="F152" s="181" t="s">
        <v>188</v>
      </c>
      <c r="G152" s="168"/>
      <c r="H152" s="168"/>
      <c r="I152" s="171"/>
      <c r="J152" s="182">
        <f>BK152</f>
        <v>0</v>
      </c>
      <c r="K152" s="168"/>
      <c r="L152" s="173"/>
      <c r="M152" s="174"/>
      <c r="N152" s="175"/>
      <c r="O152" s="175"/>
      <c r="P152" s="176">
        <f>SUM(P153:P163)</f>
        <v>0</v>
      </c>
      <c r="Q152" s="175"/>
      <c r="R152" s="176">
        <f>SUM(R153:R163)</f>
        <v>4.5105793400000005</v>
      </c>
      <c r="S152" s="175"/>
      <c r="T152" s="177">
        <f>SUM(T153:T163)</f>
        <v>0</v>
      </c>
      <c r="AR152" s="178" t="s">
        <v>80</v>
      </c>
      <c r="AT152" s="179" t="s">
        <v>74</v>
      </c>
      <c r="AU152" s="179" t="s">
        <v>80</v>
      </c>
      <c r="AY152" s="178" t="s">
        <v>129</v>
      </c>
      <c r="BK152" s="180">
        <f>SUM(BK153:BK163)</f>
        <v>0</v>
      </c>
    </row>
    <row r="153" spans="1:65" s="2" customFormat="1" ht="14.4" customHeight="1">
      <c r="A153" s="34"/>
      <c r="B153" s="35"/>
      <c r="C153" s="183" t="s">
        <v>189</v>
      </c>
      <c r="D153" s="183" t="s">
        <v>131</v>
      </c>
      <c r="E153" s="184" t="s">
        <v>190</v>
      </c>
      <c r="F153" s="185" t="s">
        <v>191</v>
      </c>
      <c r="G153" s="186" t="s">
        <v>145</v>
      </c>
      <c r="H153" s="187">
        <v>1.1000000000000001</v>
      </c>
      <c r="I153" s="188"/>
      <c r="J153" s="189">
        <f>ROUND(I153*H153,2)</f>
        <v>0</v>
      </c>
      <c r="K153" s="190"/>
      <c r="L153" s="39"/>
      <c r="M153" s="191" t="s">
        <v>1</v>
      </c>
      <c r="N153" s="192" t="s">
        <v>41</v>
      </c>
      <c r="O153" s="71"/>
      <c r="P153" s="193">
        <f>O153*H153</f>
        <v>0</v>
      </c>
      <c r="Q153" s="193">
        <v>1.9205000000000001</v>
      </c>
      <c r="R153" s="193">
        <f>Q153*H153</f>
        <v>2.1125500000000001</v>
      </c>
      <c r="S153" s="193">
        <v>0</v>
      </c>
      <c r="T153" s="19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5" t="s">
        <v>134</v>
      </c>
      <c r="AT153" s="195" t="s">
        <v>131</v>
      </c>
      <c r="AU153" s="195" t="s">
        <v>135</v>
      </c>
      <c r="AY153" s="17" t="s">
        <v>129</v>
      </c>
      <c r="BE153" s="196">
        <f>IF(N153="základná",J153,0)</f>
        <v>0</v>
      </c>
      <c r="BF153" s="196">
        <f>IF(N153="znížená",J153,0)</f>
        <v>0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7" t="s">
        <v>135</v>
      </c>
      <c r="BK153" s="196">
        <f>ROUND(I153*H153,2)</f>
        <v>0</v>
      </c>
      <c r="BL153" s="17" t="s">
        <v>134</v>
      </c>
      <c r="BM153" s="195" t="s">
        <v>192</v>
      </c>
    </row>
    <row r="154" spans="1:65" s="13" customFormat="1" ht="10.199999999999999">
      <c r="B154" s="197"/>
      <c r="C154" s="198"/>
      <c r="D154" s="199" t="s">
        <v>137</v>
      </c>
      <c r="E154" s="200" t="s">
        <v>1</v>
      </c>
      <c r="F154" s="201" t="s">
        <v>193</v>
      </c>
      <c r="G154" s="198"/>
      <c r="H154" s="202">
        <v>1.1000000000000001</v>
      </c>
      <c r="I154" s="203"/>
      <c r="J154" s="198"/>
      <c r="K154" s="198"/>
      <c r="L154" s="204"/>
      <c r="M154" s="205"/>
      <c r="N154" s="206"/>
      <c r="O154" s="206"/>
      <c r="P154" s="206"/>
      <c r="Q154" s="206"/>
      <c r="R154" s="206"/>
      <c r="S154" s="206"/>
      <c r="T154" s="207"/>
      <c r="AT154" s="208" t="s">
        <v>137</v>
      </c>
      <c r="AU154" s="208" t="s">
        <v>135</v>
      </c>
      <c r="AV154" s="13" t="s">
        <v>135</v>
      </c>
      <c r="AW154" s="13" t="s">
        <v>30</v>
      </c>
      <c r="AX154" s="13" t="s">
        <v>80</v>
      </c>
      <c r="AY154" s="208" t="s">
        <v>129</v>
      </c>
    </row>
    <row r="155" spans="1:65" s="2" customFormat="1" ht="24.15" customHeight="1">
      <c r="A155" s="34"/>
      <c r="B155" s="35"/>
      <c r="C155" s="183" t="s">
        <v>194</v>
      </c>
      <c r="D155" s="183" t="s">
        <v>131</v>
      </c>
      <c r="E155" s="184" t="s">
        <v>195</v>
      </c>
      <c r="F155" s="185" t="s">
        <v>196</v>
      </c>
      <c r="G155" s="186" t="s">
        <v>197</v>
      </c>
      <c r="H155" s="187">
        <v>5.5</v>
      </c>
      <c r="I155" s="188"/>
      <c r="J155" s="189">
        <f>ROUND(I155*H155,2)</f>
        <v>0</v>
      </c>
      <c r="K155" s="190"/>
      <c r="L155" s="39"/>
      <c r="M155" s="191" t="s">
        <v>1</v>
      </c>
      <c r="N155" s="192" t="s">
        <v>41</v>
      </c>
      <c r="O155" s="71"/>
      <c r="P155" s="193">
        <f>O155*H155</f>
        <v>0</v>
      </c>
      <c r="Q155" s="193">
        <v>9.92E-3</v>
      </c>
      <c r="R155" s="193">
        <f>Q155*H155</f>
        <v>5.4559999999999997E-2</v>
      </c>
      <c r="S155" s="193">
        <v>0</v>
      </c>
      <c r="T155" s="194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5" t="s">
        <v>134</v>
      </c>
      <c r="AT155" s="195" t="s">
        <v>131</v>
      </c>
      <c r="AU155" s="195" t="s">
        <v>135</v>
      </c>
      <c r="AY155" s="17" t="s">
        <v>129</v>
      </c>
      <c r="BE155" s="196">
        <f>IF(N155="základná",J155,0)</f>
        <v>0</v>
      </c>
      <c r="BF155" s="196">
        <f>IF(N155="znížená",J155,0)</f>
        <v>0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7" t="s">
        <v>135</v>
      </c>
      <c r="BK155" s="196">
        <f>ROUND(I155*H155,2)</f>
        <v>0</v>
      </c>
      <c r="BL155" s="17" t="s">
        <v>134</v>
      </c>
      <c r="BM155" s="195" t="s">
        <v>198</v>
      </c>
    </row>
    <row r="156" spans="1:65" s="2" customFormat="1" ht="24.15" customHeight="1">
      <c r="A156" s="34"/>
      <c r="B156" s="35"/>
      <c r="C156" s="183" t="s">
        <v>199</v>
      </c>
      <c r="D156" s="183" t="s">
        <v>131</v>
      </c>
      <c r="E156" s="184" t="s">
        <v>200</v>
      </c>
      <c r="F156" s="185" t="s">
        <v>201</v>
      </c>
      <c r="G156" s="186" t="s">
        <v>145</v>
      </c>
      <c r="H156" s="187">
        <v>1.02</v>
      </c>
      <c r="I156" s="188"/>
      <c r="J156" s="189">
        <f>ROUND(I156*H156,2)</f>
        <v>0</v>
      </c>
      <c r="K156" s="190"/>
      <c r="L156" s="39"/>
      <c r="M156" s="191" t="s">
        <v>1</v>
      </c>
      <c r="N156" s="192" t="s">
        <v>41</v>
      </c>
      <c r="O156" s="71"/>
      <c r="P156" s="193">
        <f>O156*H156</f>
        <v>0</v>
      </c>
      <c r="Q156" s="193">
        <v>0</v>
      </c>
      <c r="R156" s="193">
        <f>Q156*H156</f>
        <v>0</v>
      </c>
      <c r="S156" s="193">
        <v>0</v>
      </c>
      <c r="T156" s="19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5" t="s">
        <v>134</v>
      </c>
      <c r="AT156" s="195" t="s">
        <v>131</v>
      </c>
      <c r="AU156" s="195" t="s">
        <v>135</v>
      </c>
      <c r="AY156" s="17" t="s">
        <v>129</v>
      </c>
      <c r="BE156" s="196">
        <f>IF(N156="základná",J156,0)</f>
        <v>0</v>
      </c>
      <c r="BF156" s="196">
        <f>IF(N156="znížená",J156,0)</f>
        <v>0</v>
      </c>
      <c r="BG156" s="196">
        <f>IF(N156="zákl. prenesená",J156,0)</f>
        <v>0</v>
      </c>
      <c r="BH156" s="196">
        <f>IF(N156="zníž. prenesená",J156,0)</f>
        <v>0</v>
      </c>
      <c r="BI156" s="196">
        <f>IF(N156="nulová",J156,0)</f>
        <v>0</v>
      </c>
      <c r="BJ156" s="17" t="s">
        <v>135</v>
      </c>
      <c r="BK156" s="196">
        <f>ROUND(I156*H156,2)</f>
        <v>0</v>
      </c>
      <c r="BL156" s="17" t="s">
        <v>134</v>
      </c>
      <c r="BM156" s="195" t="s">
        <v>202</v>
      </c>
    </row>
    <row r="157" spans="1:65" s="13" customFormat="1" ht="20.399999999999999">
      <c r="B157" s="197"/>
      <c r="C157" s="198"/>
      <c r="D157" s="199" t="s">
        <v>137</v>
      </c>
      <c r="E157" s="200" t="s">
        <v>1</v>
      </c>
      <c r="F157" s="201" t="s">
        <v>203</v>
      </c>
      <c r="G157" s="198"/>
      <c r="H157" s="202">
        <v>1.02</v>
      </c>
      <c r="I157" s="203"/>
      <c r="J157" s="198"/>
      <c r="K157" s="198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137</v>
      </c>
      <c r="AU157" s="208" t="s">
        <v>135</v>
      </c>
      <c r="AV157" s="13" t="s">
        <v>135</v>
      </c>
      <c r="AW157" s="13" t="s">
        <v>30</v>
      </c>
      <c r="AX157" s="13" t="s">
        <v>75</v>
      </c>
      <c r="AY157" s="208" t="s">
        <v>129</v>
      </c>
    </row>
    <row r="158" spans="1:65" s="14" customFormat="1" ht="10.199999999999999">
      <c r="B158" s="209"/>
      <c r="C158" s="210"/>
      <c r="D158" s="199" t="s">
        <v>137</v>
      </c>
      <c r="E158" s="211" t="s">
        <v>1</v>
      </c>
      <c r="F158" s="212" t="s">
        <v>148</v>
      </c>
      <c r="G158" s="210"/>
      <c r="H158" s="213">
        <v>1.02</v>
      </c>
      <c r="I158" s="214"/>
      <c r="J158" s="210"/>
      <c r="K158" s="210"/>
      <c r="L158" s="215"/>
      <c r="M158" s="216"/>
      <c r="N158" s="217"/>
      <c r="O158" s="217"/>
      <c r="P158" s="217"/>
      <c r="Q158" s="217"/>
      <c r="R158" s="217"/>
      <c r="S158" s="217"/>
      <c r="T158" s="218"/>
      <c r="AT158" s="219" t="s">
        <v>137</v>
      </c>
      <c r="AU158" s="219" t="s">
        <v>135</v>
      </c>
      <c r="AV158" s="14" t="s">
        <v>134</v>
      </c>
      <c r="AW158" s="14" t="s">
        <v>30</v>
      </c>
      <c r="AX158" s="14" t="s">
        <v>80</v>
      </c>
      <c r="AY158" s="219" t="s">
        <v>129</v>
      </c>
    </row>
    <row r="159" spans="1:65" s="2" customFormat="1" ht="24.15" customHeight="1">
      <c r="A159" s="34"/>
      <c r="B159" s="35"/>
      <c r="C159" s="220" t="s">
        <v>204</v>
      </c>
      <c r="D159" s="220" t="s">
        <v>205</v>
      </c>
      <c r="E159" s="221" t="s">
        <v>206</v>
      </c>
      <c r="F159" s="222" t="s">
        <v>207</v>
      </c>
      <c r="G159" s="223" t="s">
        <v>145</v>
      </c>
      <c r="H159" s="224">
        <v>1.02</v>
      </c>
      <c r="I159" s="225"/>
      <c r="J159" s="226">
        <f>ROUND(I159*H159,2)</f>
        <v>0</v>
      </c>
      <c r="K159" s="227"/>
      <c r="L159" s="228"/>
      <c r="M159" s="229" t="s">
        <v>1</v>
      </c>
      <c r="N159" s="230" t="s">
        <v>41</v>
      </c>
      <c r="O159" s="71"/>
      <c r="P159" s="193">
        <f>O159*H159</f>
        <v>0</v>
      </c>
      <c r="Q159" s="193">
        <v>2.2132999999999998</v>
      </c>
      <c r="R159" s="193">
        <f>Q159*H159</f>
        <v>2.2575659999999997</v>
      </c>
      <c r="S159" s="193">
        <v>0</v>
      </c>
      <c r="T159" s="19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5" t="s">
        <v>168</v>
      </c>
      <c r="AT159" s="195" t="s">
        <v>205</v>
      </c>
      <c r="AU159" s="195" t="s">
        <v>135</v>
      </c>
      <c r="AY159" s="17" t="s">
        <v>129</v>
      </c>
      <c r="BE159" s="196">
        <f>IF(N159="základná",J159,0)</f>
        <v>0</v>
      </c>
      <c r="BF159" s="196">
        <f>IF(N159="znížená",J159,0)</f>
        <v>0</v>
      </c>
      <c r="BG159" s="196">
        <f>IF(N159="zákl. prenesená",J159,0)</f>
        <v>0</v>
      </c>
      <c r="BH159" s="196">
        <f>IF(N159="zníž. prenesená",J159,0)</f>
        <v>0</v>
      </c>
      <c r="BI159" s="196">
        <f>IF(N159="nulová",J159,0)</f>
        <v>0</v>
      </c>
      <c r="BJ159" s="17" t="s">
        <v>135</v>
      </c>
      <c r="BK159" s="196">
        <f>ROUND(I159*H159,2)</f>
        <v>0</v>
      </c>
      <c r="BL159" s="17" t="s">
        <v>134</v>
      </c>
      <c r="BM159" s="195" t="s">
        <v>208</v>
      </c>
    </row>
    <row r="160" spans="1:65" s="2" customFormat="1" ht="14.4" customHeight="1">
      <c r="A160" s="34"/>
      <c r="B160" s="35"/>
      <c r="C160" s="183" t="s">
        <v>209</v>
      </c>
      <c r="D160" s="183" t="s">
        <v>131</v>
      </c>
      <c r="E160" s="184" t="s">
        <v>210</v>
      </c>
      <c r="F160" s="185" t="s">
        <v>211</v>
      </c>
      <c r="G160" s="186" t="s">
        <v>84</v>
      </c>
      <c r="H160" s="187">
        <v>5.34</v>
      </c>
      <c r="I160" s="188"/>
      <c r="J160" s="189">
        <f>ROUND(I160*H160,2)</f>
        <v>0</v>
      </c>
      <c r="K160" s="190"/>
      <c r="L160" s="39"/>
      <c r="M160" s="191" t="s">
        <v>1</v>
      </c>
      <c r="N160" s="192" t="s">
        <v>41</v>
      </c>
      <c r="O160" s="71"/>
      <c r="P160" s="193">
        <f>O160*H160</f>
        <v>0</v>
      </c>
      <c r="Q160" s="193">
        <v>6.7000000000000002E-4</v>
      </c>
      <c r="R160" s="193">
        <f>Q160*H160</f>
        <v>3.5777999999999999E-3</v>
      </c>
      <c r="S160" s="193">
        <v>0</v>
      </c>
      <c r="T160" s="19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5" t="s">
        <v>134</v>
      </c>
      <c r="AT160" s="195" t="s">
        <v>131</v>
      </c>
      <c r="AU160" s="195" t="s">
        <v>135</v>
      </c>
      <c r="AY160" s="17" t="s">
        <v>129</v>
      </c>
      <c r="BE160" s="196">
        <f>IF(N160="základná",J160,0)</f>
        <v>0</v>
      </c>
      <c r="BF160" s="196">
        <f>IF(N160="znížená",J160,0)</f>
        <v>0</v>
      </c>
      <c r="BG160" s="196">
        <f>IF(N160="zákl. prenesená",J160,0)</f>
        <v>0</v>
      </c>
      <c r="BH160" s="196">
        <f>IF(N160="zníž. prenesená",J160,0)</f>
        <v>0</v>
      </c>
      <c r="BI160" s="196">
        <f>IF(N160="nulová",J160,0)</f>
        <v>0</v>
      </c>
      <c r="BJ160" s="17" t="s">
        <v>135</v>
      </c>
      <c r="BK160" s="196">
        <f>ROUND(I160*H160,2)</f>
        <v>0</v>
      </c>
      <c r="BL160" s="17" t="s">
        <v>134</v>
      </c>
      <c r="BM160" s="195" t="s">
        <v>212</v>
      </c>
    </row>
    <row r="161" spans="1:65" s="13" customFormat="1" ht="10.199999999999999">
      <c r="B161" s="197"/>
      <c r="C161" s="198"/>
      <c r="D161" s="199" t="s">
        <v>137</v>
      </c>
      <c r="E161" s="200" t="s">
        <v>1</v>
      </c>
      <c r="F161" s="201" t="s">
        <v>213</v>
      </c>
      <c r="G161" s="198"/>
      <c r="H161" s="202">
        <v>5.34</v>
      </c>
      <c r="I161" s="203"/>
      <c r="J161" s="198"/>
      <c r="K161" s="198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137</v>
      </c>
      <c r="AU161" s="208" t="s">
        <v>135</v>
      </c>
      <c r="AV161" s="13" t="s">
        <v>135</v>
      </c>
      <c r="AW161" s="13" t="s">
        <v>30</v>
      </c>
      <c r="AX161" s="13" t="s">
        <v>80</v>
      </c>
      <c r="AY161" s="208" t="s">
        <v>129</v>
      </c>
    </row>
    <row r="162" spans="1:65" s="2" customFormat="1" ht="24.15" customHeight="1">
      <c r="A162" s="34"/>
      <c r="B162" s="35"/>
      <c r="C162" s="183" t="s">
        <v>214</v>
      </c>
      <c r="D162" s="183" t="s">
        <v>131</v>
      </c>
      <c r="E162" s="184" t="s">
        <v>215</v>
      </c>
      <c r="F162" s="185" t="s">
        <v>216</v>
      </c>
      <c r="G162" s="186" t="s">
        <v>179</v>
      </c>
      <c r="H162" s="187">
        <v>8.2000000000000003E-2</v>
      </c>
      <c r="I162" s="188"/>
      <c r="J162" s="189">
        <f>ROUND(I162*H162,2)</f>
        <v>0</v>
      </c>
      <c r="K162" s="190"/>
      <c r="L162" s="39"/>
      <c r="M162" s="191" t="s">
        <v>1</v>
      </c>
      <c r="N162" s="192" t="s">
        <v>41</v>
      </c>
      <c r="O162" s="71"/>
      <c r="P162" s="193">
        <f>O162*H162</f>
        <v>0</v>
      </c>
      <c r="Q162" s="193">
        <v>1.00397</v>
      </c>
      <c r="R162" s="193">
        <f>Q162*H162</f>
        <v>8.2325540000000003E-2</v>
      </c>
      <c r="S162" s="193">
        <v>0</v>
      </c>
      <c r="T162" s="19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5" t="s">
        <v>134</v>
      </c>
      <c r="AT162" s="195" t="s">
        <v>131</v>
      </c>
      <c r="AU162" s="195" t="s">
        <v>135</v>
      </c>
      <c r="AY162" s="17" t="s">
        <v>129</v>
      </c>
      <c r="BE162" s="196">
        <f>IF(N162="základná",J162,0)</f>
        <v>0</v>
      </c>
      <c r="BF162" s="196">
        <f>IF(N162="znížená",J162,0)</f>
        <v>0</v>
      </c>
      <c r="BG162" s="196">
        <f>IF(N162="zákl. prenesená",J162,0)</f>
        <v>0</v>
      </c>
      <c r="BH162" s="196">
        <f>IF(N162="zníž. prenesená",J162,0)</f>
        <v>0</v>
      </c>
      <c r="BI162" s="196">
        <f>IF(N162="nulová",J162,0)</f>
        <v>0</v>
      </c>
      <c r="BJ162" s="17" t="s">
        <v>135</v>
      </c>
      <c r="BK162" s="196">
        <f>ROUND(I162*H162,2)</f>
        <v>0</v>
      </c>
      <c r="BL162" s="17" t="s">
        <v>134</v>
      </c>
      <c r="BM162" s="195" t="s">
        <v>217</v>
      </c>
    </row>
    <row r="163" spans="1:65" s="13" customFormat="1" ht="10.199999999999999">
      <c r="B163" s="197"/>
      <c r="C163" s="198"/>
      <c r="D163" s="199" t="s">
        <v>137</v>
      </c>
      <c r="E163" s="200" t="s">
        <v>1</v>
      </c>
      <c r="F163" s="201" t="s">
        <v>218</v>
      </c>
      <c r="G163" s="198"/>
      <c r="H163" s="202">
        <v>8.2000000000000003E-2</v>
      </c>
      <c r="I163" s="203"/>
      <c r="J163" s="198"/>
      <c r="K163" s="198"/>
      <c r="L163" s="204"/>
      <c r="M163" s="205"/>
      <c r="N163" s="206"/>
      <c r="O163" s="206"/>
      <c r="P163" s="206"/>
      <c r="Q163" s="206"/>
      <c r="R163" s="206"/>
      <c r="S163" s="206"/>
      <c r="T163" s="207"/>
      <c r="AT163" s="208" t="s">
        <v>137</v>
      </c>
      <c r="AU163" s="208" t="s">
        <v>135</v>
      </c>
      <c r="AV163" s="13" t="s">
        <v>135</v>
      </c>
      <c r="AW163" s="13" t="s">
        <v>30</v>
      </c>
      <c r="AX163" s="13" t="s">
        <v>80</v>
      </c>
      <c r="AY163" s="208" t="s">
        <v>129</v>
      </c>
    </row>
    <row r="164" spans="1:65" s="12" customFormat="1" ht="22.8" customHeight="1">
      <c r="B164" s="167"/>
      <c r="C164" s="168"/>
      <c r="D164" s="169" t="s">
        <v>74</v>
      </c>
      <c r="E164" s="181" t="s">
        <v>86</v>
      </c>
      <c r="F164" s="181" t="s">
        <v>219</v>
      </c>
      <c r="G164" s="168"/>
      <c r="H164" s="168"/>
      <c r="I164" s="171"/>
      <c r="J164" s="182">
        <f>BK164</f>
        <v>0</v>
      </c>
      <c r="K164" s="168"/>
      <c r="L164" s="173"/>
      <c r="M164" s="174"/>
      <c r="N164" s="175"/>
      <c r="O164" s="175"/>
      <c r="P164" s="176">
        <f>P165</f>
        <v>0</v>
      </c>
      <c r="Q164" s="175"/>
      <c r="R164" s="176">
        <f>R165</f>
        <v>0.24634</v>
      </c>
      <c r="S164" s="175"/>
      <c r="T164" s="177">
        <f>T165</f>
        <v>0</v>
      </c>
      <c r="AR164" s="178" t="s">
        <v>80</v>
      </c>
      <c r="AT164" s="179" t="s">
        <v>74</v>
      </c>
      <c r="AU164" s="179" t="s">
        <v>80</v>
      </c>
      <c r="AY164" s="178" t="s">
        <v>129</v>
      </c>
      <c r="BK164" s="180">
        <f>BK165</f>
        <v>0</v>
      </c>
    </row>
    <row r="165" spans="1:65" s="2" customFormat="1" ht="24.15" customHeight="1">
      <c r="A165" s="34"/>
      <c r="B165" s="35"/>
      <c r="C165" s="183" t="s">
        <v>220</v>
      </c>
      <c r="D165" s="183" t="s">
        <v>131</v>
      </c>
      <c r="E165" s="184" t="s">
        <v>221</v>
      </c>
      <c r="F165" s="185" t="s">
        <v>222</v>
      </c>
      <c r="G165" s="186" t="s">
        <v>84</v>
      </c>
      <c r="H165" s="187">
        <v>1</v>
      </c>
      <c r="I165" s="188"/>
      <c r="J165" s="189">
        <f>ROUND(I165*H165,2)</f>
        <v>0</v>
      </c>
      <c r="K165" s="190"/>
      <c r="L165" s="39"/>
      <c r="M165" s="191" t="s">
        <v>1</v>
      </c>
      <c r="N165" s="192" t="s">
        <v>41</v>
      </c>
      <c r="O165" s="71"/>
      <c r="P165" s="193">
        <f>O165*H165</f>
        <v>0</v>
      </c>
      <c r="Q165" s="193">
        <v>0.24634</v>
      </c>
      <c r="R165" s="193">
        <f>Q165*H165</f>
        <v>0.24634</v>
      </c>
      <c r="S165" s="193">
        <v>0</v>
      </c>
      <c r="T165" s="19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5" t="s">
        <v>134</v>
      </c>
      <c r="AT165" s="195" t="s">
        <v>131</v>
      </c>
      <c r="AU165" s="195" t="s">
        <v>135</v>
      </c>
      <c r="AY165" s="17" t="s">
        <v>129</v>
      </c>
      <c r="BE165" s="196">
        <f>IF(N165="základná",J165,0)</f>
        <v>0</v>
      </c>
      <c r="BF165" s="196">
        <f>IF(N165="znížená",J165,0)</f>
        <v>0</v>
      </c>
      <c r="BG165" s="196">
        <f>IF(N165="zákl. prenesená",J165,0)</f>
        <v>0</v>
      </c>
      <c r="BH165" s="196">
        <f>IF(N165="zníž. prenesená",J165,0)</f>
        <v>0</v>
      </c>
      <c r="BI165" s="196">
        <f>IF(N165="nulová",J165,0)</f>
        <v>0</v>
      </c>
      <c r="BJ165" s="17" t="s">
        <v>135</v>
      </c>
      <c r="BK165" s="196">
        <f>ROUND(I165*H165,2)</f>
        <v>0</v>
      </c>
      <c r="BL165" s="17" t="s">
        <v>134</v>
      </c>
      <c r="BM165" s="195" t="s">
        <v>223</v>
      </c>
    </row>
    <row r="166" spans="1:65" s="12" customFormat="1" ht="22.8" customHeight="1">
      <c r="B166" s="167"/>
      <c r="C166" s="168"/>
      <c r="D166" s="169" t="s">
        <v>74</v>
      </c>
      <c r="E166" s="181" t="s">
        <v>134</v>
      </c>
      <c r="F166" s="181" t="s">
        <v>224</v>
      </c>
      <c r="G166" s="168"/>
      <c r="H166" s="168"/>
      <c r="I166" s="171"/>
      <c r="J166" s="182">
        <f>BK166</f>
        <v>0</v>
      </c>
      <c r="K166" s="168"/>
      <c r="L166" s="173"/>
      <c r="M166" s="174"/>
      <c r="N166" s="175"/>
      <c r="O166" s="175"/>
      <c r="P166" s="176">
        <f>SUM(P167:P168)</f>
        <v>0</v>
      </c>
      <c r="Q166" s="175"/>
      <c r="R166" s="176">
        <f>SUM(R167:R168)</f>
        <v>3.474936</v>
      </c>
      <c r="S166" s="175"/>
      <c r="T166" s="177">
        <f>SUM(T167:T168)</f>
        <v>0</v>
      </c>
      <c r="AR166" s="178" t="s">
        <v>80</v>
      </c>
      <c r="AT166" s="179" t="s">
        <v>74</v>
      </c>
      <c r="AU166" s="179" t="s">
        <v>80</v>
      </c>
      <c r="AY166" s="178" t="s">
        <v>129</v>
      </c>
      <c r="BK166" s="180">
        <f>SUM(BK167:BK168)</f>
        <v>0</v>
      </c>
    </row>
    <row r="167" spans="1:65" s="2" customFormat="1" ht="24.15" customHeight="1">
      <c r="A167" s="34"/>
      <c r="B167" s="35"/>
      <c r="C167" s="183" t="s">
        <v>225</v>
      </c>
      <c r="D167" s="183" t="s">
        <v>131</v>
      </c>
      <c r="E167" s="184" t="s">
        <v>226</v>
      </c>
      <c r="F167" s="185" t="s">
        <v>227</v>
      </c>
      <c r="G167" s="186" t="s">
        <v>145</v>
      </c>
      <c r="H167" s="187">
        <v>2.04</v>
      </c>
      <c r="I167" s="188"/>
      <c r="J167" s="189">
        <f>ROUND(I167*H167,2)</f>
        <v>0</v>
      </c>
      <c r="K167" s="190"/>
      <c r="L167" s="39"/>
      <c r="M167" s="191" t="s">
        <v>1</v>
      </c>
      <c r="N167" s="192" t="s">
        <v>41</v>
      </c>
      <c r="O167" s="71"/>
      <c r="P167" s="193">
        <f>O167*H167</f>
        <v>0</v>
      </c>
      <c r="Q167" s="193">
        <v>1.7034</v>
      </c>
      <c r="R167" s="193">
        <f>Q167*H167</f>
        <v>3.474936</v>
      </c>
      <c r="S167" s="193">
        <v>0</v>
      </c>
      <c r="T167" s="19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5" t="s">
        <v>134</v>
      </c>
      <c r="AT167" s="195" t="s">
        <v>131</v>
      </c>
      <c r="AU167" s="195" t="s">
        <v>135</v>
      </c>
      <c r="AY167" s="17" t="s">
        <v>129</v>
      </c>
      <c r="BE167" s="196">
        <f>IF(N167="základná",J167,0)</f>
        <v>0</v>
      </c>
      <c r="BF167" s="196">
        <f>IF(N167="znížená",J167,0)</f>
        <v>0</v>
      </c>
      <c r="BG167" s="196">
        <f>IF(N167="zákl. prenesená",J167,0)</f>
        <v>0</v>
      </c>
      <c r="BH167" s="196">
        <f>IF(N167="zníž. prenesená",J167,0)</f>
        <v>0</v>
      </c>
      <c r="BI167" s="196">
        <f>IF(N167="nulová",J167,0)</f>
        <v>0</v>
      </c>
      <c r="BJ167" s="17" t="s">
        <v>135</v>
      </c>
      <c r="BK167" s="196">
        <f>ROUND(I167*H167,2)</f>
        <v>0</v>
      </c>
      <c r="BL167" s="17" t="s">
        <v>134</v>
      </c>
      <c r="BM167" s="195" t="s">
        <v>228</v>
      </c>
    </row>
    <row r="168" spans="1:65" s="13" customFormat="1" ht="20.399999999999999">
      <c r="B168" s="197"/>
      <c r="C168" s="198"/>
      <c r="D168" s="199" t="s">
        <v>137</v>
      </c>
      <c r="E168" s="200" t="s">
        <v>1</v>
      </c>
      <c r="F168" s="201" t="s">
        <v>229</v>
      </c>
      <c r="G168" s="198"/>
      <c r="H168" s="202">
        <v>2.04</v>
      </c>
      <c r="I168" s="203"/>
      <c r="J168" s="198"/>
      <c r="K168" s="198"/>
      <c r="L168" s="204"/>
      <c r="M168" s="205"/>
      <c r="N168" s="206"/>
      <c r="O168" s="206"/>
      <c r="P168" s="206"/>
      <c r="Q168" s="206"/>
      <c r="R168" s="206"/>
      <c r="S168" s="206"/>
      <c r="T168" s="207"/>
      <c r="AT168" s="208" t="s">
        <v>137</v>
      </c>
      <c r="AU168" s="208" t="s">
        <v>135</v>
      </c>
      <c r="AV168" s="13" t="s">
        <v>135</v>
      </c>
      <c r="AW168" s="13" t="s">
        <v>30</v>
      </c>
      <c r="AX168" s="13" t="s">
        <v>80</v>
      </c>
      <c r="AY168" s="208" t="s">
        <v>129</v>
      </c>
    </row>
    <row r="169" spans="1:65" s="12" customFormat="1" ht="22.8" customHeight="1">
      <c r="B169" s="167"/>
      <c r="C169" s="168"/>
      <c r="D169" s="169" t="s">
        <v>74</v>
      </c>
      <c r="E169" s="181" t="s">
        <v>159</v>
      </c>
      <c r="F169" s="181" t="s">
        <v>230</v>
      </c>
      <c r="G169" s="168"/>
      <c r="H169" s="168"/>
      <c r="I169" s="171"/>
      <c r="J169" s="182">
        <f>BK169</f>
        <v>0</v>
      </c>
      <c r="K169" s="168"/>
      <c r="L169" s="173"/>
      <c r="M169" s="174"/>
      <c r="N169" s="175"/>
      <c r="O169" s="175"/>
      <c r="P169" s="176">
        <f>SUM(P170:P186)</f>
        <v>0</v>
      </c>
      <c r="Q169" s="175"/>
      <c r="R169" s="176">
        <f>SUM(R170:R186)</f>
        <v>6.7003705999999994</v>
      </c>
      <c r="S169" s="175"/>
      <c r="T169" s="177">
        <f>SUM(T170:T186)</f>
        <v>0</v>
      </c>
      <c r="AR169" s="178" t="s">
        <v>80</v>
      </c>
      <c r="AT169" s="179" t="s">
        <v>74</v>
      </c>
      <c r="AU169" s="179" t="s">
        <v>80</v>
      </c>
      <c r="AY169" s="178" t="s">
        <v>129</v>
      </c>
      <c r="BK169" s="180">
        <f>SUM(BK170:BK186)</f>
        <v>0</v>
      </c>
    </row>
    <row r="170" spans="1:65" s="2" customFormat="1" ht="37.799999999999997" customHeight="1">
      <c r="A170" s="34"/>
      <c r="B170" s="35"/>
      <c r="C170" s="183" t="s">
        <v>7</v>
      </c>
      <c r="D170" s="183" t="s">
        <v>131</v>
      </c>
      <c r="E170" s="184" t="s">
        <v>231</v>
      </c>
      <c r="F170" s="185" t="s">
        <v>232</v>
      </c>
      <c r="G170" s="186" t="s">
        <v>84</v>
      </c>
      <c r="H170" s="187">
        <v>20</v>
      </c>
      <c r="I170" s="188"/>
      <c r="J170" s="189">
        <f>ROUND(I170*H170,2)</f>
        <v>0</v>
      </c>
      <c r="K170" s="190"/>
      <c r="L170" s="39"/>
      <c r="M170" s="191" t="s">
        <v>1</v>
      </c>
      <c r="N170" s="192" t="s">
        <v>41</v>
      </c>
      <c r="O170" s="71"/>
      <c r="P170" s="193">
        <f>O170*H170</f>
        <v>0</v>
      </c>
      <c r="Q170" s="193">
        <v>0</v>
      </c>
      <c r="R170" s="193">
        <f>Q170*H170</f>
        <v>0</v>
      </c>
      <c r="S170" s="193">
        <v>0</v>
      </c>
      <c r="T170" s="19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5" t="s">
        <v>134</v>
      </c>
      <c r="AT170" s="195" t="s">
        <v>131</v>
      </c>
      <c r="AU170" s="195" t="s">
        <v>135</v>
      </c>
      <c r="AY170" s="17" t="s">
        <v>129</v>
      </c>
      <c r="BE170" s="196">
        <f>IF(N170="základná",J170,0)</f>
        <v>0</v>
      </c>
      <c r="BF170" s="196">
        <f>IF(N170="znížená",J170,0)</f>
        <v>0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7" t="s">
        <v>135</v>
      </c>
      <c r="BK170" s="196">
        <f>ROUND(I170*H170,2)</f>
        <v>0</v>
      </c>
      <c r="BL170" s="17" t="s">
        <v>134</v>
      </c>
      <c r="BM170" s="195" t="s">
        <v>233</v>
      </c>
    </row>
    <row r="171" spans="1:65" s="2" customFormat="1" ht="24.15" customHeight="1">
      <c r="A171" s="34"/>
      <c r="B171" s="35"/>
      <c r="C171" s="183" t="s">
        <v>234</v>
      </c>
      <c r="D171" s="183" t="s">
        <v>131</v>
      </c>
      <c r="E171" s="184" t="s">
        <v>235</v>
      </c>
      <c r="F171" s="185" t="s">
        <v>236</v>
      </c>
      <c r="G171" s="186" t="s">
        <v>84</v>
      </c>
      <c r="H171" s="187">
        <v>136.143</v>
      </c>
      <c r="I171" s="188"/>
      <c r="J171" s="189">
        <f>ROUND(I171*H171,2)</f>
        <v>0</v>
      </c>
      <c r="K171" s="190"/>
      <c r="L171" s="39"/>
      <c r="M171" s="191" t="s">
        <v>1</v>
      </c>
      <c r="N171" s="192" t="s">
        <v>41</v>
      </c>
      <c r="O171" s="71"/>
      <c r="P171" s="193">
        <f>O171*H171</f>
        <v>0</v>
      </c>
      <c r="Q171" s="193">
        <v>6.4000000000000003E-3</v>
      </c>
      <c r="R171" s="193">
        <f>Q171*H171</f>
        <v>0.87131520000000007</v>
      </c>
      <c r="S171" s="193">
        <v>0</v>
      </c>
      <c r="T171" s="194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5" t="s">
        <v>134</v>
      </c>
      <c r="AT171" s="195" t="s">
        <v>131</v>
      </c>
      <c r="AU171" s="195" t="s">
        <v>135</v>
      </c>
      <c r="AY171" s="17" t="s">
        <v>129</v>
      </c>
      <c r="BE171" s="196">
        <f>IF(N171="základná",J171,0)</f>
        <v>0</v>
      </c>
      <c r="BF171" s="196">
        <f>IF(N171="znížená",J171,0)</f>
        <v>0</v>
      </c>
      <c r="BG171" s="196">
        <f>IF(N171="zákl. prenesená",J171,0)</f>
        <v>0</v>
      </c>
      <c r="BH171" s="196">
        <f>IF(N171="zníž. prenesená",J171,0)</f>
        <v>0</v>
      </c>
      <c r="BI171" s="196">
        <f>IF(N171="nulová",J171,0)</f>
        <v>0</v>
      </c>
      <c r="BJ171" s="17" t="s">
        <v>135</v>
      </c>
      <c r="BK171" s="196">
        <f>ROUND(I171*H171,2)</f>
        <v>0</v>
      </c>
      <c r="BL171" s="17" t="s">
        <v>134</v>
      </c>
      <c r="BM171" s="195" t="s">
        <v>237</v>
      </c>
    </row>
    <row r="172" spans="1:65" s="13" customFormat="1" ht="10.199999999999999">
      <c r="B172" s="197"/>
      <c r="C172" s="198"/>
      <c r="D172" s="199" t="s">
        <v>137</v>
      </c>
      <c r="E172" s="200" t="s">
        <v>1</v>
      </c>
      <c r="F172" s="201" t="s">
        <v>238</v>
      </c>
      <c r="G172" s="198"/>
      <c r="H172" s="202">
        <v>136.143</v>
      </c>
      <c r="I172" s="203"/>
      <c r="J172" s="198"/>
      <c r="K172" s="198"/>
      <c r="L172" s="204"/>
      <c r="M172" s="205"/>
      <c r="N172" s="206"/>
      <c r="O172" s="206"/>
      <c r="P172" s="206"/>
      <c r="Q172" s="206"/>
      <c r="R172" s="206"/>
      <c r="S172" s="206"/>
      <c r="T172" s="207"/>
      <c r="AT172" s="208" t="s">
        <v>137</v>
      </c>
      <c r="AU172" s="208" t="s">
        <v>135</v>
      </c>
      <c r="AV172" s="13" t="s">
        <v>135</v>
      </c>
      <c r="AW172" s="13" t="s">
        <v>30</v>
      </c>
      <c r="AX172" s="13" t="s">
        <v>80</v>
      </c>
      <c r="AY172" s="208" t="s">
        <v>129</v>
      </c>
    </row>
    <row r="173" spans="1:65" s="2" customFormat="1" ht="24.15" customHeight="1">
      <c r="A173" s="34"/>
      <c r="B173" s="35"/>
      <c r="C173" s="183" t="s">
        <v>239</v>
      </c>
      <c r="D173" s="183" t="s">
        <v>131</v>
      </c>
      <c r="E173" s="184" t="s">
        <v>240</v>
      </c>
      <c r="F173" s="185" t="s">
        <v>241</v>
      </c>
      <c r="G173" s="186" t="s">
        <v>84</v>
      </c>
      <c r="H173" s="187">
        <v>492.78</v>
      </c>
      <c r="I173" s="188"/>
      <c r="J173" s="189">
        <f>ROUND(I173*H173,2)</f>
        <v>0</v>
      </c>
      <c r="K173" s="190"/>
      <c r="L173" s="39"/>
      <c r="M173" s="191" t="s">
        <v>1</v>
      </c>
      <c r="N173" s="192" t="s">
        <v>41</v>
      </c>
      <c r="O173" s="71"/>
      <c r="P173" s="193">
        <f>O173*H173</f>
        <v>0</v>
      </c>
      <c r="Q173" s="193">
        <v>2.0000000000000001E-4</v>
      </c>
      <c r="R173" s="193">
        <f>Q173*H173</f>
        <v>9.8556000000000005E-2</v>
      </c>
      <c r="S173" s="193">
        <v>0</v>
      </c>
      <c r="T173" s="19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5" t="s">
        <v>134</v>
      </c>
      <c r="AT173" s="195" t="s">
        <v>131</v>
      </c>
      <c r="AU173" s="195" t="s">
        <v>135</v>
      </c>
      <c r="AY173" s="17" t="s">
        <v>129</v>
      </c>
      <c r="BE173" s="196">
        <f>IF(N173="základná",J173,0)</f>
        <v>0</v>
      </c>
      <c r="BF173" s="196">
        <f>IF(N173="znížená",J173,0)</f>
        <v>0</v>
      </c>
      <c r="BG173" s="196">
        <f>IF(N173="zákl. prenesená",J173,0)</f>
        <v>0</v>
      </c>
      <c r="BH173" s="196">
        <f>IF(N173="zníž. prenesená",J173,0)</f>
        <v>0</v>
      </c>
      <c r="BI173" s="196">
        <f>IF(N173="nulová",J173,0)</f>
        <v>0</v>
      </c>
      <c r="BJ173" s="17" t="s">
        <v>135</v>
      </c>
      <c r="BK173" s="196">
        <f>ROUND(I173*H173,2)</f>
        <v>0</v>
      </c>
      <c r="BL173" s="17" t="s">
        <v>134</v>
      </c>
      <c r="BM173" s="195" t="s">
        <v>242</v>
      </c>
    </row>
    <row r="174" spans="1:65" s="13" customFormat="1" ht="10.199999999999999">
      <c r="B174" s="197"/>
      <c r="C174" s="198"/>
      <c r="D174" s="199" t="s">
        <v>137</v>
      </c>
      <c r="E174" s="200" t="s">
        <v>1</v>
      </c>
      <c r="F174" s="201" t="s">
        <v>243</v>
      </c>
      <c r="G174" s="198"/>
      <c r="H174" s="202">
        <v>492.78</v>
      </c>
      <c r="I174" s="203"/>
      <c r="J174" s="198"/>
      <c r="K174" s="198"/>
      <c r="L174" s="204"/>
      <c r="M174" s="205"/>
      <c r="N174" s="206"/>
      <c r="O174" s="206"/>
      <c r="P174" s="206"/>
      <c r="Q174" s="206"/>
      <c r="R174" s="206"/>
      <c r="S174" s="206"/>
      <c r="T174" s="207"/>
      <c r="AT174" s="208" t="s">
        <v>137</v>
      </c>
      <c r="AU174" s="208" t="s">
        <v>135</v>
      </c>
      <c r="AV174" s="13" t="s">
        <v>135</v>
      </c>
      <c r="AW174" s="13" t="s">
        <v>30</v>
      </c>
      <c r="AX174" s="13" t="s">
        <v>80</v>
      </c>
      <c r="AY174" s="208" t="s">
        <v>129</v>
      </c>
    </row>
    <row r="175" spans="1:65" s="2" customFormat="1" ht="24.15" customHeight="1">
      <c r="A175" s="34"/>
      <c r="B175" s="35"/>
      <c r="C175" s="183" t="s">
        <v>244</v>
      </c>
      <c r="D175" s="183" t="s">
        <v>131</v>
      </c>
      <c r="E175" s="184" t="s">
        <v>245</v>
      </c>
      <c r="F175" s="185" t="s">
        <v>246</v>
      </c>
      <c r="G175" s="186" t="s">
        <v>84</v>
      </c>
      <c r="H175" s="187">
        <v>27.5</v>
      </c>
      <c r="I175" s="188"/>
      <c r="J175" s="189">
        <f>ROUND(I175*H175,2)</f>
        <v>0</v>
      </c>
      <c r="K175" s="190"/>
      <c r="L175" s="39"/>
      <c r="M175" s="191" t="s">
        <v>1</v>
      </c>
      <c r="N175" s="192" t="s">
        <v>41</v>
      </c>
      <c r="O175" s="71"/>
      <c r="P175" s="193">
        <f>O175*H175</f>
        <v>0</v>
      </c>
      <c r="Q175" s="193">
        <v>6.5619999999999998E-2</v>
      </c>
      <c r="R175" s="193">
        <f>Q175*H175</f>
        <v>1.8045499999999999</v>
      </c>
      <c r="S175" s="193">
        <v>0</v>
      </c>
      <c r="T175" s="19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5" t="s">
        <v>134</v>
      </c>
      <c r="AT175" s="195" t="s">
        <v>131</v>
      </c>
      <c r="AU175" s="195" t="s">
        <v>135</v>
      </c>
      <c r="AY175" s="17" t="s">
        <v>129</v>
      </c>
      <c r="BE175" s="196">
        <f>IF(N175="základná",J175,0)</f>
        <v>0</v>
      </c>
      <c r="BF175" s="196">
        <f>IF(N175="znížená",J175,0)</f>
        <v>0</v>
      </c>
      <c r="BG175" s="196">
        <f>IF(N175="zákl. prenesená",J175,0)</f>
        <v>0</v>
      </c>
      <c r="BH175" s="196">
        <f>IF(N175="zníž. prenesená",J175,0)</f>
        <v>0</v>
      </c>
      <c r="BI175" s="196">
        <f>IF(N175="nulová",J175,0)</f>
        <v>0</v>
      </c>
      <c r="BJ175" s="17" t="s">
        <v>135</v>
      </c>
      <c r="BK175" s="196">
        <f>ROUND(I175*H175,2)</f>
        <v>0</v>
      </c>
      <c r="BL175" s="17" t="s">
        <v>134</v>
      </c>
      <c r="BM175" s="195" t="s">
        <v>247</v>
      </c>
    </row>
    <row r="176" spans="1:65" s="13" customFormat="1" ht="10.199999999999999">
      <c r="B176" s="197"/>
      <c r="C176" s="198"/>
      <c r="D176" s="199" t="s">
        <v>137</v>
      </c>
      <c r="E176" s="200" t="s">
        <v>1</v>
      </c>
      <c r="F176" s="201" t="s">
        <v>248</v>
      </c>
      <c r="G176" s="198"/>
      <c r="H176" s="202">
        <v>27.5</v>
      </c>
      <c r="I176" s="203"/>
      <c r="J176" s="198"/>
      <c r="K176" s="198"/>
      <c r="L176" s="204"/>
      <c r="M176" s="205"/>
      <c r="N176" s="206"/>
      <c r="O176" s="206"/>
      <c r="P176" s="206"/>
      <c r="Q176" s="206"/>
      <c r="R176" s="206"/>
      <c r="S176" s="206"/>
      <c r="T176" s="207"/>
      <c r="AT176" s="208" t="s">
        <v>137</v>
      </c>
      <c r="AU176" s="208" t="s">
        <v>135</v>
      </c>
      <c r="AV176" s="13" t="s">
        <v>135</v>
      </c>
      <c r="AW176" s="13" t="s">
        <v>30</v>
      </c>
      <c r="AX176" s="13" t="s">
        <v>80</v>
      </c>
      <c r="AY176" s="208" t="s">
        <v>129</v>
      </c>
    </row>
    <row r="177" spans="1:65" s="2" customFormat="1" ht="24.15" customHeight="1">
      <c r="A177" s="34"/>
      <c r="B177" s="35"/>
      <c r="C177" s="183" t="s">
        <v>249</v>
      </c>
      <c r="D177" s="183" t="s">
        <v>131</v>
      </c>
      <c r="E177" s="184" t="s">
        <v>250</v>
      </c>
      <c r="F177" s="185" t="s">
        <v>251</v>
      </c>
      <c r="G177" s="186" t="s">
        <v>84</v>
      </c>
      <c r="H177" s="187">
        <v>23.76</v>
      </c>
      <c r="I177" s="188"/>
      <c r="J177" s="189">
        <f>ROUND(I177*H177,2)</f>
        <v>0</v>
      </c>
      <c r="K177" s="190"/>
      <c r="L177" s="39"/>
      <c r="M177" s="191" t="s">
        <v>1</v>
      </c>
      <c r="N177" s="192" t="s">
        <v>41</v>
      </c>
      <c r="O177" s="71"/>
      <c r="P177" s="193">
        <f>O177*H177</f>
        <v>0</v>
      </c>
      <c r="Q177" s="193">
        <v>3.3599999999999998E-2</v>
      </c>
      <c r="R177" s="193">
        <f>Q177*H177</f>
        <v>0.79833600000000005</v>
      </c>
      <c r="S177" s="193">
        <v>0</v>
      </c>
      <c r="T177" s="19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5" t="s">
        <v>134</v>
      </c>
      <c r="AT177" s="195" t="s">
        <v>131</v>
      </c>
      <c r="AU177" s="195" t="s">
        <v>135</v>
      </c>
      <c r="AY177" s="17" t="s">
        <v>129</v>
      </c>
      <c r="BE177" s="196">
        <f>IF(N177="základná",J177,0)</f>
        <v>0</v>
      </c>
      <c r="BF177" s="196">
        <f>IF(N177="znížená",J177,0)</f>
        <v>0</v>
      </c>
      <c r="BG177" s="196">
        <f>IF(N177="zákl. prenesená",J177,0)</f>
        <v>0</v>
      </c>
      <c r="BH177" s="196">
        <f>IF(N177="zníž. prenesená",J177,0)</f>
        <v>0</v>
      </c>
      <c r="BI177" s="196">
        <f>IF(N177="nulová",J177,0)</f>
        <v>0</v>
      </c>
      <c r="BJ177" s="17" t="s">
        <v>135</v>
      </c>
      <c r="BK177" s="196">
        <f>ROUND(I177*H177,2)</f>
        <v>0</v>
      </c>
      <c r="BL177" s="17" t="s">
        <v>134</v>
      </c>
      <c r="BM177" s="195" t="s">
        <v>252</v>
      </c>
    </row>
    <row r="178" spans="1:65" s="13" customFormat="1" ht="10.199999999999999">
      <c r="B178" s="197"/>
      <c r="C178" s="198"/>
      <c r="D178" s="199" t="s">
        <v>137</v>
      </c>
      <c r="E178" s="200" t="s">
        <v>1</v>
      </c>
      <c r="F178" s="201" t="s">
        <v>82</v>
      </c>
      <c r="G178" s="198"/>
      <c r="H178" s="202">
        <v>23.76</v>
      </c>
      <c r="I178" s="203"/>
      <c r="J178" s="198"/>
      <c r="K178" s="198"/>
      <c r="L178" s="204"/>
      <c r="M178" s="205"/>
      <c r="N178" s="206"/>
      <c r="O178" s="206"/>
      <c r="P178" s="206"/>
      <c r="Q178" s="206"/>
      <c r="R178" s="206"/>
      <c r="S178" s="206"/>
      <c r="T178" s="207"/>
      <c r="AT178" s="208" t="s">
        <v>137</v>
      </c>
      <c r="AU178" s="208" t="s">
        <v>135</v>
      </c>
      <c r="AV178" s="13" t="s">
        <v>135</v>
      </c>
      <c r="AW178" s="13" t="s">
        <v>30</v>
      </c>
      <c r="AX178" s="13" t="s">
        <v>80</v>
      </c>
      <c r="AY178" s="208" t="s">
        <v>129</v>
      </c>
    </row>
    <row r="179" spans="1:65" s="2" customFormat="1" ht="24.15" customHeight="1">
      <c r="A179" s="34"/>
      <c r="B179" s="35"/>
      <c r="C179" s="183" t="s">
        <v>253</v>
      </c>
      <c r="D179" s="183" t="s">
        <v>131</v>
      </c>
      <c r="E179" s="184" t="s">
        <v>254</v>
      </c>
      <c r="F179" s="185" t="s">
        <v>255</v>
      </c>
      <c r="G179" s="186" t="s">
        <v>84</v>
      </c>
      <c r="H179" s="187">
        <v>453.81</v>
      </c>
      <c r="I179" s="188"/>
      <c r="J179" s="189">
        <f>ROUND(I179*H179,2)</f>
        <v>0</v>
      </c>
      <c r="K179" s="190"/>
      <c r="L179" s="39"/>
      <c r="M179" s="191" t="s">
        <v>1</v>
      </c>
      <c r="N179" s="192" t="s">
        <v>41</v>
      </c>
      <c r="O179" s="71"/>
      <c r="P179" s="193">
        <f>O179*H179</f>
        <v>0</v>
      </c>
      <c r="Q179" s="193">
        <v>6.3E-3</v>
      </c>
      <c r="R179" s="193">
        <f>Q179*H179</f>
        <v>2.859003</v>
      </c>
      <c r="S179" s="193">
        <v>0</v>
      </c>
      <c r="T179" s="19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5" t="s">
        <v>134</v>
      </c>
      <c r="AT179" s="195" t="s">
        <v>131</v>
      </c>
      <c r="AU179" s="195" t="s">
        <v>135</v>
      </c>
      <c r="AY179" s="17" t="s">
        <v>129</v>
      </c>
      <c r="BE179" s="196">
        <f>IF(N179="základná",J179,0)</f>
        <v>0</v>
      </c>
      <c r="BF179" s="196">
        <f>IF(N179="znížená",J179,0)</f>
        <v>0</v>
      </c>
      <c r="BG179" s="196">
        <f>IF(N179="zákl. prenesená",J179,0)</f>
        <v>0</v>
      </c>
      <c r="BH179" s="196">
        <f>IF(N179="zníž. prenesená",J179,0)</f>
        <v>0</v>
      </c>
      <c r="BI179" s="196">
        <f>IF(N179="nulová",J179,0)</f>
        <v>0</v>
      </c>
      <c r="BJ179" s="17" t="s">
        <v>135</v>
      </c>
      <c r="BK179" s="196">
        <f>ROUND(I179*H179,2)</f>
        <v>0</v>
      </c>
      <c r="BL179" s="17" t="s">
        <v>134</v>
      </c>
      <c r="BM179" s="195" t="s">
        <v>256</v>
      </c>
    </row>
    <row r="180" spans="1:65" s="13" customFormat="1" ht="10.199999999999999">
      <c r="B180" s="197"/>
      <c r="C180" s="198"/>
      <c r="D180" s="199" t="s">
        <v>137</v>
      </c>
      <c r="E180" s="200" t="s">
        <v>1</v>
      </c>
      <c r="F180" s="201" t="s">
        <v>257</v>
      </c>
      <c r="G180" s="198"/>
      <c r="H180" s="202">
        <v>453.81</v>
      </c>
      <c r="I180" s="203"/>
      <c r="J180" s="198"/>
      <c r="K180" s="198"/>
      <c r="L180" s="204"/>
      <c r="M180" s="205"/>
      <c r="N180" s="206"/>
      <c r="O180" s="206"/>
      <c r="P180" s="206"/>
      <c r="Q180" s="206"/>
      <c r="R180" s="206"/>
      <c r="S180" s="206"/>
      <c r="T180" s="207"/>
      <c r="AT180" s="208" t="s">
        <v>137</v>
      </c>
      <c r="AU180" s="208" t="s">
        <v>135</v>
      </c>
      <c r="AV180" s="13" t="s">
        <v>135</v>
      </c>
      <c r="AW180" s="13" t="s">
        <v>30</v>
      </c>
      <c r="AX180" s="13" t="s">
        <v>80</v>
      </c>
      <c r="AY180" s="208" t="s">
        <v>129</v>
      </c>
    </row>
    <row r="181" spans="1:65" s="2" customFormat="1" ht="24.15" customHeight="1">
      <c r="A181" s="34"/>
      <c r="B181" s="35"/>
      <c r="C181" s="183" t="s">
        <v>258</v>
      </c>
      <c r="D181" s="183" t="s">
        <v>131</v>
      </c>
      <c r="E181" s="184" t="s">
        <v>259</v>
      </c>
      <c r="F181" s="185" t="s">
        <v>260</v>
      </c>
      <c r="G181" s="186" t="s">
        <v>84</v>
      </c>
      <c r="H181" s="187">
        <v>23.76</v>
      </c>
      <c r="I181" s="188"/>
      <c r="J181" s="189">
        <f>ROUND(I181*H181,2)</f>
        <v>0</v>
      </c>
      <c r="K181" s="190"/>
      <c r="L181" s="39"/>
      <c r="M181" s="191" t="s">
        <v>1</v>
      </c>
      <c r="N181" s="192" t="s">
        <v>41</v>
      </c>
      <c r="O181" s="71"/>
      <c r="P181" s="193">
        <f>O181*H181</f>
        <v>0</v>
      </c>
      <c r="Q181" s="193">
        <v>5.8E-4</v>
      </c>
      <c r="R181" s="193">
        <f>Q181*H181</f>
        <v>1.3780800000000001E-2</v>
      </c>
      <c r="S181" s="193">
        <v>0</v>
      </c>
      <c r="T181" s="19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5" t="s">
        <v>134</v>
      </c>
      <c r="AT181" s="195" t="s">
        <v>131</v>
      </c>
      <c r="AU181" s="195" t="s">
        <v>135</v>
      </c>
      <c r="AY181" s="17" t="s">
        <v>129</v>
      </c>
      <c r="BE181" s="196">
        <f>IF(N181="základná",J181,0)</f>
        <v>0</v>
      </c>
      <c r="BF181" s="196">
        <f>IF(N181="znížená",J181,0)</f>
        <v>0</v>
      </c>
      <c r="BG181" s="196">
        <f>IF(N181="zákl. prenesená",J181,0)</f>
        <v>0</v>
      </c>
      <c r="BH181" s="196">
        <f>IF(N181="zníž. prenesená",J181,0)</f>
        <v>0</v>
      </c>
      <c r="BI181" s="196">
        <f>IF(N181="nulová",J181,0)</f>
        <v>0</v>
      </c>
      <c r="BJ181" s="17" t="s">
        <v>135</v>
      </c>
      <c r="BK181" s="196">
        <f>ROUND(I181*H181,2)</f>
        <v>0</v>
      </c>
      <c r="BL181" s="17" t="s">
        <v>134</v>
      </c>
      <c r="BM181" s="195" t="s">
        <v>261</v>
      </c>
    </row>
    <row r="182" spans="1:65" s="13" customFormat="1" ht="10.199999999999999">
      <c r="B182" s="197"/>
      <c r="C182" s="198"/>
      <c r="D182" s="199" t="s">
        <v>137</v>
      </c>
      <c r="E182" s="200" t="s">
        <v>1</v>
      </c>
      <c r="F182" s="201" t="s">
        <v>262</v>
      </c>
      <c r="G182" s="198"/>
      <c r="H182" s="202">
        <v>23.76</v>
      </c>
      <c r="I182" s="203"/>
      <c r="J182" s="198"/>
      <c r="K182" s="198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137</v>
      </c>
      <c r="AU182" s="208" t="s">
        <v>135</v>
      </c>
      <c r="AV182" s="13" t="s">
        <v>135</v>
      </c>
      <c r="AW182" s="13" t="s">
        <v>30</v>
      </c>
      <c r="AX182" s="13" t="s">
        <v>80</v>
      </c>
      <c r="AY182" s="208" t="s">
        <v>129</v>
      </c>
    </row>
    <row r="183" spans="1:65" s="2" customFormat="1" ht="49.05" customHeight="1">
      <c r="A183" s="34"/>
      <c r="B183" s="35"/>
      <c r="C183" s="183" t="s">
        <v>263</v>
      </c>
      <c r="D183" s="183" t="s">
        <v>131</v>
      </c>
      <c r="E183" s="184" t="s">
        <v>264</v>
      </c>
      <c r="F183" s="185" t="s">
        <v>265</v>
      </c>
      <c r="G183" s="186" t="s">
        <v>84</v>
      </c>
      <c r="H183" s="187">
        <v>430.05</v>
      </c>
      <c r="I183" s="188"/>
      <c r="J183" s="189">
        <f>ROUND(I183*H183,2)</f>
        <v>0</v>
      </c>
      <c r="K183" s="190"/>
      <c r="L183" s="39"/>
      <c r="M183" s="191" t="s">
        <v>1</v>
      </c>
      <c r="N183" s="192" t="s">
        <v>41</v>
      </c>
      <c r="O183" s="71"/>
      <c r="P183" s="193">
        <f>O183*H183</f>
        <v>0</v>
      </c>
      <c r="Q183" s="193">
        <v>5.4000000000000001E-4</v>
      </c>
      <c r="R183" s="193">
        <f>Q183*H183</f>
        <v>0.23222700000000002</v>
      </c>
      <c r="S183" s="193">
        <v>0</v>
      </c>
      <c r="T183" s="19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5" t="s">
        <v>134</v>
      </c>
      <c r="AT183" s="195" t="s">
        <v>131</v>
      </c>
      <c r="AU183" s="195" t="s">
        <v>135</v>
      </c>
      <c r="AY183" s="17" t="s">
        <v>129</v>
      </c>
      <c r="BE183" s="196">
        <f>IF(N183="základná",J183,0)</f>
        <v>0</v>
      </c>
      <c r="BF183" s="196">
        <f>IF(N183="znížená",J183,0)</f>
        <v>0</v>
      </c>
      <c r="BG183" s="196">
        <f>IF(N183="zákl. prenesená",J183,0)</f>
        <v>0</v>
      </c>
      <c r="BH183" s="196">
        <f>IF(N183="zníž. prenesená",J183,0)</f>
        <v>0</v>
      </c>
      <c r="BI183" s="196">
        <f>IF(N183="nulová",J183,0)</f>
        <v>0</v>
      </c>
      <c r="BJ183" s="17" t="s">
        <v>135</v>
      </c>
      <c r="BK183" s="196">
        <f>ROUND(I183*H183,2)</f>
        <v>0</v>
      </c>
      <c r="BL183" s="17" t="s">
        <v>134</v>
      </c>
      <c r="BM183" s="195" t="s">
        <v>266</v>
      </c>
    </row>
    <row r="184" spans="1:65" s="13" customFormat="1" ht="10.199999999999999">
      <c r="B184" s="197"/>
      <c r="C184" s="198"/>
      <c r="D184" s="199" t="s">
        <v>137</v>
      </c>
      <c r="E184" s="200" t="s">
        <v>1</v>
      </c>
      <c r="F184" s="201" t="s">
        <v>267</v>
      </c>
      <c r="G184" s="198"/>
      <c r="H184" s="202">
        <v>430.05</v>
      </c>
      <c r="I184" s="203"/>
      <c r="J184" s="198"/>
      <c r="K184" s="198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137</v>
      </c>
      <c r="AU184" s="208" t="s">
        <v>135</v>
      </c>
      <c r="AV184" s="13" t="s">
        <v>135</v>
      </c>
      <c r="AW184" s="13" t="s">
        <v>30</v>
      </c>
      <c r="AX184" s="13" t="s">
        <v>80</v>
      </c>
      <c r="AY184" s="208" t="s">
        <v>129</v>
      </c>
    </row>
    <row r="185" spans="1:65" s="2" customFormat="1" ht="24.15" customHeight="1">
      <c r="A185" s="34"/>
      <c r="B185" s="35"/>
      <c r="C185" s="183" t="s">
        <v>268</v>
      </c>
      <c r="D185" s="183" t="s">
        <v>131</v>
      </c>
      <c r="E185" s="184" t="s">
        <v>269</v>
      </c>
      <c r="F185" s="185" t="s">
        <v>270</v>
      </c>
      <c r="G185" s="186" t="s">
        <v>84</v>
      </c>
      <c r="H185" s="187">
        <v>38.97</v>
      </c>
      <c r="I185" s="188"/>
      <c r="J185" s="189">
        <f>ROUND(I185*H185,2)</f>
        <v>0</v>
      </c>
      <c r="K185" s="190"/>
      <c r="L185" s="39"/>
      <c r="M185" s="191" t="s">
        <v>1</v>
      </c>
      <c r="N185" s="192" t="s">
        <v>41</v>
      </c>
      <c r="O185" s="71"/>
      <c r="P185" s="193">
        <f>O185*H185</f>
        <v>0</v>
      </c>
      <c r="Q185" s="193">
        <v>5.8E-4</v>
      </c>
      <c r="R185" s="193">
        <f>Q185*H185</f>
        <v>2.26026E-2</v>
      </c>
      <c r="S185" s="193">
        <v>0</v>
      </c>
      <c r="T185" s="19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5" t="s">
        <v>134</v>
      </c>
      <c r="AT185" s="195" t="s">
        <v>131</v>
      </c>
      <c r="AU185" s="195" t="s">
        <v>135</v>
      </c>
      <c r="AY185" s="17" t="s">
        <v>129</v>
      </c>
      <c r="BE185" s="196">
        <f>IF(N185="základná",J185,0)</f>
        <v>0</v>
      </c>
      <c r="BF185" s="196">
        <f>IF(N185="znížená",J185,0)</f>
        <v>0</v>
      </c>
      <c r="BG185" s="196">
        <f>IF(N185="zákl. prenesená",J185,0)</f>
        <v>0</v>
      </c>
      <c r="BH185" s="196">
        <f>IF(N185="zníž. prenesená",J185,0)</f>
        <v>0</v>
      </c>
      <c r="BI185" s="196">
        <f>IF(N185="nulová",J185,0)</f>
        <v>0</v>
      </c>
      <c r="BJ185" s="17" t="s">
        <v>135</v>
      </c>
      <c r="BK185" s="196">
        <f>ROUND(I185*H185,2)</f>
        <v>0</v>
      </c>
      <c r="BL185" s="17" t="s">
        <v>134</v>
      </c>
      <c r="BM185" s="195" t="s">
        <v>271</v>
      </c>
    </row>
    <row r="186" spans="1:65" s="13" customFormat="1" ht="10.199999999999999">
      <c r="B186" s="197"/>
      <c r="C186" s="198"/>
      <c r="D186" s="199" t="s">
        <v>137</v>
      </c>
      <c r="E186" s="200" t="s">
        <v>1</v>
      </c>
      <c r="F186" s="201" t="s">
        <v>272</v>
      </c>
      <c r="G186" s="198"/>
      <c r="H186" s="202">
        <v>38.97</v>
      </c>
      <c r="I186" s="203"/>
      <c r="J186" s="198"/>
      <c r="K186" s="198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137</v>
      </c>
      <c r="AU186" s="208" t="s">
        <v>135</v>
      </c>
      <c r="AV186" s="13" t="s">
        <v>135</v>
      </c>
      <c r="AW186" s="13" t="s">
        <v>30</v>
      </c>
      <c r="AX186" s="13" t="s">
        <v>80</v>
      </c>
      <c r="AY186" s="208" t="s">
        <v>129</v>
      </c>
    </row>
    <row r="187" spans="1:65" s="12" customFormat="1" ht="22.8" customHeight="1">
      <c r="B187" s="167"/>
      <c r="C187" s="168"/>
      <c r="D187" s="169" t="s">
        <v>74</v>
      </c>
      <c r="E187" s="181" t="s">
        <v>172</v>
      </c>
      <c r="F187" s="181" t="s">
        <v>273</v>
      </c>
      <c r="G187" s="168"/>
      <c r="H187" s="168"/>
      <c r="I187" s="171"/>
      <c r="J187" s="182">
        <f>BK187</f>
        <v>0</v>
      </c>
      <c r="K187" s="168"/>
      <c r="L187" s="173"/>
      <c r="M187" s="174"/>
      <c r="N187" s="175"/>
      <c r="O187" s="175"/>
      <c r="P187" s="176">
        <f>SUM(P188:P209)</f>
        <v>0</v>
      </c>
      <c r="Q187" s="175"/>
      <c r="R187" s="176">
        <f>SUM(R188:R209)</f>
        <v>22.135952</v>
      </c>
      <c r="S187" s="175"/>
      <c r="T187" s="177">
        <f>SUM(T188:T209)</f>
        <v>2.05864</v>
      </c>
      <c r="AR187" s="178" t="s">
        <v>80</v>
      </c>
      <c r="AT187" s="179" t="s">
        <v>74</v>
      </c>
      <c r="AU187" s="179" t="s">
        <v>80</v>
      </c>
      <c r="AY187" s="178" t="s">
        <v>129</v>
      </c>
      <c r="BK187" s="180">
        <f>SUM(BK188:BK209)</f>
        <v>0</v>
      </c>
    </row>
    <row r="188" spans="1:65" s="2" customFormat="1" ht="24.15" customHeight="1">
      <c r="A188" s="34"/>
      <c r="B188" s="35"/>
      <c r="C188" s="183" t="s">
        <v>274</v>
      </c>
      <c r="D188" s="183" t="s">
        <v>131</v>
      </c>
      <c r="E188" s="184" t="s">
        <v>275</v>
      </c>
      <c r="F188" s="185" t="s">
        <v>276</v>
      </c>
      <c r="G188" s="186" t="s">
        <v>84</v>
      </c>
      <c r="H188" s="187">
        <v>430.05</v>
      </c>
      <c r="I188" s="188"/>
      <c r="J188" s="189">
        <f>ROUND(I188*H188,2)</f>
        <v>0</v>
      </c>
      <c r="K188" s="190"/>
      <c r="L188" s="39"/>
      <c r="M188" s="191" t="s">
        <v>1</v>
      </c>
      <c r="N188" s="192" t="s">
        <v>41</v>
      </c>
      <c r="O188" s="71"/>
      <c r="P188" s="193">
        <f>O188*H188</f>
        <v>0</v>
      </c>
      <c r="Q188" s="193">
        <v>2.572E-2</v>
      </c>
      <c r="R188" s="193">
        <f>Q188*H188</f>
        <v>11.060886</v>
      </c>
      <c r="S188" s="193">
        <v>0</v>
      </c>
      <c r="T188" s="19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5" t="s">
        <v>134</v>
      </c>
      <c r="AT188" s="195" t="s">
        <v>131</v>
      </c>
      <c r="AU188" s="195" t="s">
        <v>135</v>
      </c>
      <c r="AY188" s="17" t="s">
        <v>129</v>
      </c>
      <c r="BE188" s="196">
        <f>IF(N188="základná",J188,0)</f>
        <v>0</v>
      </c>
      <c r="BF188" s="196">
        <f>IF(N188="znížená",J188,0)</f>
        <v>0</v>
      </c>
      <c r="BG188" s="196">
        <f>IF(N188="zákl. prenesená",J188,0)</f>
        <v>0</v>
      </c>
      <c r="BH188" s="196">
        <f>IF(N188="zníž. prenesená",J188,0)</f>
        <v>0</v>
      </c>
      <c r="BI188" s="196">
        <f>IF(N188="nulová",J188,0)</f>
        <v>0</v>
      </c>
      <c r="BJ188" s="17" t="s">
        <v>135</v>
      </c>
      <c r="BK188" s="196">
        <f>ROUND(I188*H188,2)</f>
        <v>0</v>
      </c>
      <c r="BL188" s="17" t="s">
        <v>134</v>
      </c>
      <c r="BM188" s="195" t="s">
        <v>277</v>
      </c>
    </row>
    <row r="189" spans="1:65" s="13" customFormat="1" ht="10.199999999999999">
      <c r="B189" s="197"/>
      <c r="C189" s="198"/>
      <c r="D189" s="199" t="s">
        <v>137</v>
      </c>
      <c r="E189" s="200" t="s">
        <v>1</v>
      </c>
      <c r="F189" s="201" t="s">
        <v>87</v>
      </c>
      <c r="G189" s="198"/>
      <c r="H189" s="202">
        <v>430.05</v>
      </c>
      <c r="I189" s="203"/>
      <c r="J189" s="198"/>
      <c r="K189" s="198"/>
      <c r="L189" s="204"/>
      <c r="M189" s="205"/>
      <c r="N189" s="206"/>
      <c r="O189" s="206"/>
      <c r="P189" s="206"/>
      <c r="Q189" s="206"/>
      <c r="R189" s="206"/>
      <c r="S189" s="206"/>
      <c r="T189" s="207"/>
      <c r="AT189" s="208" t="s">
        <v>137</v>
      </c>
      <c r="AU189" s="208" t="s">
        <v>135</v>
      </c>
      <c r="AV189" s="13" t="s">
        <v>135</v>
      </c>
      <c r="AW189" s="13" t="s">
        <v>30</v>
      </c>
      <c r="AX189" s="13" t="s">
        <v>80</v>
      </c>
      <c r="AY189" s="208" t="s">
        <v>129</v>
      </c>
    </row>
    <row r="190" spans="1:65" s="2" customFormat="1" ht="37.799999999999997" customHeight="1">
      <c r="A190" s="34"/>
      <c r="B190" s="35"/>
      <c r="C190" s="183" t="s">
        <v>278</v>
      </c>
      <c r="D190" s="183" t="s">
        <v>131</v>
      </c>
      <c r="E190" s="184" t="s">
        <v>279</v>
      </c>
      <c r="F190" s="185" t="s">
        <v>280</v>
      </c>
      <c r="G190" s="186" t="s">
        <v>84</v>
      </c>
      <c r="H190" s="187">
        <v>430.05</v>
      </c>
      <c r="I190" s="188"/>
      <c r="J190" s="189">
        <f>ROUND(I190*H190,2)</f>
        <v>0</v>
      </c>
      <c r="K190" s="190"/>
      <c r="L190" s="39"/>
      <c r="M190" s="191" t="s">
        <v>1</v>
      </c>
      <c r="N190" s="192" t="s">
        <v>41</v>
      </c>
      <c r="O190" s="71"/>
      <c r="P190" s="193">
        <f>O190*H190</f>
        <v>0</v>
      </c>
      <c r="Q190" s="193">
        <v>0</v>
      </c>
      <c r="R190" s="193">
        <f>Q190*H190</f>
        <v>0</v>
      </c>
      <c r="S190" s="193">
        <v>0</v>
      </c>
      <c r="T190" s="19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5" t="s">
        <v>134</v>
      </c>
      <c r="AT190" s="195" t="s">
        <v>131</v>
      </c>
      <c r="AU190" s="195" t="s">
        <v>135</v>
      </c>
      <c r="AY190" s="17" t="s">
        <v>129</v>
      </c>
      <c r="BE190" s="196">
        <f>IF(N190="základná",J190,0)</f>
        <v>0</v>
      </c>
      <c r="BF190" s="196">
        <f>IF(N190="znížená",J190,0)</f>
        <v>0</v>
      </c>
      <c r="BG190" s="196">
        <f>IF(N190="zákl. prenesená",J190,0)</f>
        <v>0</v>
      </c>
      <c r="BH190" s="196">
        <f>IF(N190="zníž. prenesená",J190,0)</f>
        <v>0</v>
      </c>
      <c r="BI190" s="196">
        <f>IF(N190="nulová",J190,0)</f>
        <v>0</v>
      </c>
      <c r="BJ190" s="17" t="s">
        <v>135</v>
      </c>
      <c r="BK190" s="196">
        <f>ROUND(I190*H190,2)</f>
        <v>0</v>
      </c>
      <c r="BL190" s="17" t="s">
        <v>134</v>
      </c>
      <c r="BM190" s="195" t="s">
        <v>281</v>
      </c>
    </row>
    <row r="191" spans="1:65" s="13" customFormat="1" ht="10.199999999999999">
      <c r="B191" s="197"/>
      <c r="C191" s="198"/>
      <c r="D191" s="199" t="s">
        <v>137</v>
      </c>
      <c r="E191" s="200" t="s">
        <v>1</v>
      </c>
      <c r="F191" s="201" t="s">
        <v>87</v>
      </c>
      <c r="G191" s="198"/>
      <c r="H191" s="202">
        <v>430.05</v>
      </c>
      <c r="I191" s="203"/>
      <c r="J191" s="198"/>
      <c r="K191" s="198"/>
      <c r="L191" s="204"/>
      <c r="M191" s="205"/>
      <c r="N191" s="206"/>
      <c r="O191" s="206"/>
      <c r="P191" s="206"/>
      <c r="Q191" s="206"/>
      <c r="R191" s="206"/>
      <c r="S191" s="206"/>
      <c r="T191" s="207"/>
      <c r="AT191" s="208" t="s">
        <v>137</v>
      </c>
      <c r="AU191" s="208" t="s">
        <v>135</v>
      </c>
      <c r="AV191" s="13" t="s">
        <v>135</v>
      </c>
      <c r="AW191" s="13" t="s">
        <v>30</v>
      </c>
      <c r="AX191" s="13" t="s">
        <v>80</v>
      </c>
      <c r="AY191" s="208" t="s">
        <v>129</v>
      </c>
    </row>
    <row r="192" spans="1:65" s="2" customFormat="1" ht="24.15" customHeight="1">
      <c r="A192" s="34"/>
      <c r="B192" s="35"/>
      <c r="C192" s="183" t="s">
        <v>282</v>
      </c>
      <c r="D192" s="183" t="s">
        <v>131</v>
      </c>
      <c r="E192" s="184" t="s">
        <v>283</v>
      </c>
      <c r="F192" s="185" t="s">
        <v>284</v>
      </c>
      <c r="G192" s="186" t="s">
        <v>84</v>
      </c>
      <c r="H192" s="187">
        <v>430.05</v>
      </c>
      <c r="I192" s="188"/>
      <c r="J192" s="189">
        <f>ROUND(I192*H192,2)</f>
        <v>0</v>
      </c>
      <c r="K192" s="190"/>
      <c r="L192" s="39"/>
      <c r="M192" s="191" t="s">
        <v>1</v>
      </c>
      <c r="N192" s="192" t="s">
        <v>41</v>
      </c>
      <c r="O192" s="71"/>
      <c r="P192" s="193">
        <f>O192*H192</f>
        <v>0</v>
      </c>
      <c r="Q192" s="193">
        <v>2.572E-2</v>
      </c>
      <c r="R192" s="193">
        <f>Q192*H192</f>
        <v>11.060886</v>
      </c>
      <c r="S192" s="193">
        <v>0</v>
      </c>
      <c r="T192" s="19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5" t="s">
        <v>134</v>
      </c>
      <c r="AT192" s="195" t="s">
        <v>131</v>
      </c>
      <c r="AU192" s="195" t="s">
        <v>135</v>
      </c>
      <c r="AY192" s="17" t="s">
        <v>129</v>
      </c>
      <c r="BE192" s="196">
        <f>IF(N192="základná",J192,0)</f>
        <v>0</v>
      </c>
      <c r="BF192" s="196">
        <f>IF(N192="znížená",J192,0)</f>
        <v>0</v>
      </c>
      <c r="BG192" s="196">
        <f>IF(N192="zákl. prenesená",J192,0)</f>
        <v>0</v>
      </c>
      <c r="BH192" s="196">
        <f>IF(N192="zníž. prenesená",J192,0)</f>
        <v>0</v>
      </c>
      <c r="BI192" s="196">
        <f>IF(N192="nulová",J192,0)</f>
        <v>0</v>
      </c>
      <c r="BJ192" s="17" t="s">
        <v>135</v>
      </c>
      <c r="BK192" s="196">
        <f>ROUND(I192*H192,2)</f>
        <v>0</v>
      </c>
      <c r="BL192" s="17" t="s">
        <v>134</v>
      </c>
      <c r="BM192" s="195" t="s">
        <v>285</v>
      </c>
    </row>
    <row r="193" spans="1:65" s="13" customFormat="1" ht="10.199999999999999">
      <c r="B193" s="197"/>
      <c r="C193" s="198"/>
      <c r="D193" s="199" t="s">
        <v>137</v>
      </c>
      <c r="E193" s="200" t="s">
        <v>1</v>
      </c>
      <c r="F193" s="201" t="s">
        <v>87</v>
      </c>
      <c r="G193" s="198"/>
      <c r="H193" s="202">
        <v>430.05</v>
      </c>
      <c r="I193" s="203"/>
      <c r="J193" s="198"/>
      <c r="K193" s="198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137</v>
      </c>
      <c r="AU193" s="208" t="s">
        <v>135</v>
      </c>
      <c r="AV193" s="13" t="s">
        <v>135</v>
      </c>
      <c r="AW193" s="13" t="s">
        <v>30</v>
      </c>
      <c r="AX193" s="13" t="s">
        <v>80</v>
      </c>
      <c r="AY193" s="208" t="s">
        <v>129</v>
      </c>
    </row>
    <row r="194" spans="1:65" s="2" customFormat="1" ht="24.15" customHeight="1">
      <c r="A194" s="34"/>
      <c r="B194" s="35"/>
      <c r="C194" s="183" t="s">
        <v>286</v>
      </c>
      <c r="D194" s="183" t="s">
        <v>131</v>
      </c>
      <c r="E194" s="184" t="s">
        <v>287</v>
      </c>
      <c r="F194" s="185" t="s">
        <v>288</v>
      </c>
      <c r="G194" s="186" t="s">
        <v>289</v>
      </c>
      <c r="H194" s="187">
        <v>3</v>
      </c>
      <c r="I194" s="188"/>
      <c r="J194" s="189">
        <f>ROUND(I194*H194,2)</f>
        <v>0</v>
      </c>
      <c r="K194" s="190"/>
      <c r="L194" s="39"/>
      <c r="M194" s="191" t="s">
        <v>1</v>
      </c>
      <c r="N194" s="192" t="s">
        <v>41</v>
      </c>
      <c r="O194" s="71"/>
      <c r="P194" s="193">
        <f>O194*H194</f>
        <v>0</v>
      </c>
      <c r="Q194" s="193">
        <v>4.1999999999999997E-3</v>
      </c>
      <c r="R194" s="193">
        <f>Q194*H194</f>
        <v>1.26E-2</v>
      </c>
      <c r="S194" s="193">
        <v>0</v>
      </c>
      <c r="T194" s="19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5" t="s">
        <v>134</v>
      </c>
      <c r="AT194" s="195" t="s">
        <v>131</v>
      </c>
      <c r="AU194" s="195" t="s">
        <v>135</v>
      </c>
      <c r="AY194" s="17" t="s">
        <v>129</v>
      </c>
      <c r="BE194" s="196">
        <f>IF(N194="základná",J194,0)</f>
        <v>0</v>
      </c>
      <c r="BF194" s="196">
        <f>IF(N194="znížená",J194,0)</f>
        <v>0</v>
      </c>
      <c r="BG194" s="196">
        <f>IF(N194="zákl. prenesená",J194,0)</f>
        <v>0</v>
      </c>
      <c r="BH194" s="196">
        <f>IF(N194="zníž. prenesená",J194,0)</f>
        <v>0</v>
      </c>
      <c r="BI194" s="196">
        <f>IF(N194="nulová",J194,0)</f>
        <v>0</v>
      </c>
      <c r="BJ194" s="17" t="s">
        <v>135</v>
      </c>
      <c r="BK194" s="196">
        <f>ROUND(I194*H194,2)</f>
        <v>0</v>
      </c>
      <c r="BL194" s="17" t="s">
        <v>134</v>
      </c>
      <c r="BM194" s="195" t="s">
        <v>290</v>
      </c>
    </row>
    <row r="195" spans="1:65" s="2" customFormat="1" ht="14.4" customHeight="1">
      <c r="A195" s="34"/>
      <c r="B195" s="35"/>
      <c r="C195" s="183" t="s">
        <v>291</v>
      </c>
      <c r="D195" s="183" t="s">
        <v>131</v>
      </c>
      <c r="E195" s="184" t="s">
        <v>292</v>
      </c>
      <c r="F195" s="185" t="s">
        <v>293</v>
      </c>
      <c r="G195" s="186" t="s">
        <v>84</v>
      </c>
      <c r="H195" s="187">
        <v>6</v>
      </c>
      <c r="I195" s="188"/>
      <c r="J195" s="189">
        <f>ROUND(I195*H195,2)</f>
        <v>0</v>
      </c>
      <c r="K195" s="190"/>
      <c r="L195" s="39"/>
      <c r="M195" s="191" t="s">
        <v>1</v>
      </c>
      <c r="N195" s="192" t="s">
        <v>41</v>
      </c>
      <c r="O195" s="71"/>
      <c r="P195" s="193">
        <f>O195*H195</f>
        <v>0</v>
      </c>
      <c r="Q195" s="193">
        <v>0</v>
      </c>
      <c r="R195" s="193">
        <f>Q195*H195</f>
        <v>0</v>
      </c>
      <c r="S195" s="193">
        <v>6.0000000000000001E-3</v>
      </c>
      <c r="T195" s="194">
        <f>S195*H195</f>
        <v>3.6000000000000004E-2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5" t="s">
        <v>134</v>
      </c>
      <c r="AT195" s="195" t="s">
        <v>131</v>
      </c>
      <c r="AU195" s="195" t="s">
        <v>135</v>
      </c>
      <c r="AY195" s="17" t="s">
        <v>129</v>
      </c>
      <c r="BE195" s="196">
        <f>IF(N195="základná",J195,0)</f>
        <v>0</v>
      </c>
      <c r="BF195" s="196">
        <f>IF(N195="znížená",J195,0)</f>
        <v>0</v>
      </c>
      <c r="BG195" s="196">
        <f>IF(N195="zákl. prenesená",J195,0)</f>
        <v>0</v>
      </c>
      <c r="BH195" s="196">
        <f>IF(N195="zníž. prenesená",J195,0)</f>
        <v>0</v>
      </c>
      <c r="BI195" s="196">
        <f>IF(N195="nulová",J195,0)</f>
        <v>0</v>
      </c>
      <c r="BJ195" s="17" t="s">
        <v>135</v>
      </c>
      <c r="BK195" s="196">
        <f>ROUND(I195*H195,2)</f>
        <v>0</v>
      </c>
      <c r="BL195" s="17" t="s">
        <v>134</v>
      </c>
      <c r="BM195" s="195" t="s">
        <v>294</v>
      </c>
    </row>
    <row r="196" spans="1:65" s="2" customFormat="1" ht="24.15" customHeight="1">
      <c r="A196" s="34"/>
      <c r="B196" s="35"/>
      <c r="C196" s="183" t="s">
        <v>295</v>
      </c>
      <c r="D196" s="183" t="s">
        <v>131</v>
      </c>
      <c r="E196" s="184" t="s">
        <v>296</v>
      </c>
      <c r="F196" s="185" t="s">
        <v>297</v>
      </c>
      <c r="G196" s="186" t="s">
        <v>289</v>
      </c>
      <c r="H196" s="187">
        <v>18</v>
      </c>
      <c r="I196" s="188"/>
      <c r="J196" s="189">
        <f>ROUND(I196*H196,2)</f>
        <v>0</v>
      </c>
      <c r="K196" s="190"/>
      <c r="L196" s="39"/>
      <c r="M196" s="191" t="s">
        <v>1</v>
      </c>
      <c r="N196" s="192" t="s">
        <v>41</v>
      </c>
      <c r="O196" s="71"/>
      <c r="P196" s="193">
        <f>O196*H196</f>
        <v>0</v>
      </c>
      <c r="Q196" s="193">
        <v>0</v>
      </c>
      <c r="R196" s="193">
        <f>Q196*H196</f>
        <v>0</v>
      </c>
      <c r="S196" s="193">
        <v>1E-3</v>
      </c>
      <c r="T196" s="194">
        <f>S196*H196</f>
        <v>1.8000000000000002E-2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5" t="s">
        <v>134</v>
      </c>
      <c r="AT196" s="195" t="s">
        <v>131</v>
      </c>
      <c r="AU196" s="195" t="s">
        <v>135</v>
      </c>
      <c r="AY196" s="17" t="s">
        <v>129</v>
      </c>
      <c r="BE196" s="196">
        <f>IF(N196="základná",J196,0)</f>
        <v>0</v>
      </c>
      <c r="BF196" s="196">
        <f>IF(N196="znížená",J196,0)</f>
        <v>0</v>
      </c>
      <c r="BG196" s="196">
        <f>IF(N196="zákl. prenesená",J196,0)</f>
        <v>0</v>
      </c>
      <c r="BH196" s="196">
        <f>IF(N196="zníž. prenesená",J196,0)</f>
        <v>0</v>
      </c>
      <c r="BI196" s="196">
        <f>IF(N196="nulová",J196,0)</f>
        <v>0</v>
      </c>
      <c r="BJ196" s="17" t="s">
        <v>135</v>
      </c>
      <c r="BK196" s="196">
        <f>ROUND(I196*H196,2)</f>
        <v>0</v>
      </c>
      <c r="BL196" s="17" t="s">
        <v>134</v>
      </c>
      <c r="BM196" s="195" t="s">
        <v>298</v>
      </c>
    </row>
    <row r="197" spans="1:65" s="2" customFormat="1" ht="37.799999999999997" customHeight="1">
      <c r="A197" s="34"/>
      <c r="B197" s="35"/>
      <c r="C197" s="183" t="s">
        <v>299</v>
      </c>
      <c r="D197" s="183" t="s">
        <v>131</v>
      </c>
      <c r="E197" s="184" t="s">
        <v>300</v>
      </c>
      <c r="F197" s="185" t="s">
        <v>301</v>
      </c>
      <c r="G197" s="186" t="s">
        <v>84</v>
      </c>
      <c r="H197" s="187">
        <v>27.5</v>
      </c>
      <c r="I197" s="188"/>
      <c r="J197" s="189">
        <f>ROUND(I197*H197,2)</f>
        <v>0</v>
      </c>
      <c r="K197" s="190"/>
      <c r="L197" s="39"/>
      <c r="M197" s="191" t="s">
        <v>1</v>
      </c>
      <c r="N197" s="192" t="s">
        <v>41</v>
      </c>
      <c r="O197" s="71"/>
      <c r="P197" s="193">
        <f>O197*H197</f>
        <v>0</v>
      </c>
      <c r="Q197" s="193">
        <v>0</v>
      </c>
      <c r="R197" s="193">
        <f>Q197*H197</f>
        <v>0</v>
      </c>
      <c r="S197" s="193">
        <v>2.9000000000000001E-2</v>
      </c>
      <c r="T197" s="194">
        <f>S197*H197</f>
        <v>0.79749999999999999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5" t="s">
        <v>134</v>
      </c>
      <c r="AT197" s="195" t="s">
        <v>131</v>
      </c>
      <c r="AU197" s="195" t="s">
        <v>135</v>
      </c>
      <c r="AY197" s="17" t="s">
        <v>129</v>
      </c>
      <c r="BE197" s="196">
        <f>IF(N197="základná",J197,0)</f>
        <v>0</v>
      </c>
      <c r="BF197" s="196">
        <f>IF(N197="znížená",J197,0)</f>
        <v>0</v>
      </c>
      <c r="BG197" s="196">
        <f>IF(N197="zákl. prenesená",J197,0)</f>
        <v>0</v>
      </c>
      <c r="BH197" s="196">
        <f>IF(N197="zníž. prenesená",J197,0)</f>
        <v>0</v>
      </c>
      <c r="BI197" s="196">
        <f>IF(N197="nulová",J197,0)</f>
        <v>0</v>
      </c>
      <c r="BJ197" s="17" t="s">
        <v>135</v>
      </c>
      <c r="BK197" s="196">
        <f>ROUND(I197*H197,2)</f>
        <v>0</v>
      </c>
      <c r="BL197" s="17" t="s">
        <v>134</v>
      </c>
      <c r="BM197" s="195" t="s">
        <v>302</v>
      </c>
    </row>
    <row r="198" spans="1:65" s="13" customFormat="1" ht="10.199999999999999">
      <c r="B198" s="197"/>
      <c r="C198" s="198"/>
      <c r="D198" s="199" t="s">
        <v>137</v>
      </c>
      <c r="E198" s="200" t="s">
        <v>1</v>
      </c>
      <c r="F198" s="201" t="s">
        <v>248</v>
      </c>
      <c r="G198" s="198"/>
      <c r="H198" s="202">
        <v>27.5</v>
      </c>
      <c r="I198" s="203"/>
      <c r="J198" s="198"/>
      <c r="K198" s="198"/>
      <c r="L198" s="204"/>
      <c r="M198" s="205"/>
      <c r="N198" s="206"/>
      <c r="O198" s="206"/>
      <c r="P198" s="206"/>
      <c r="Q198" s="206"/>
      <c r="R198" s="206"/>
      <c r="S198" s="206"/>
      <c r="T198" s="207"/>
      <c r="AT198" s="208" t="s">
        <v>137</v>
      </c>
      <c r="AU198" s="208" t="s">
        <v>135</v>
      </c>
      <c r="AV198" s="13" t="s">
        <v>135</v>
      </c>
      <c r="AW198" s="13" t="s">
        <v>30</v>
      </c>
      <c r="AX198" s="13" t="s">
        <v>80</v>
      </c>
      <c r="AY198" s="208" t="s">
        <v>129</v>
      </c>
    </row>
    <row r="199" spans="1:65" s="2" customFormat="1" ht="37.799999999999997" customHeight="1">
      <c r="A199" s="34"/>
      <c r="B199" s="35"/>
      <c r="C199" s="183" t="s">
        <v>303</v>
      </c>
      <c r="D199" s="183" t="s">
        <v>131</v>
      </c>
      <c r="E199" s="184" t="s">
        <v>304</v>
      </c>
      <c r="F199" s="185" t="s">
        <v>305</v>
      </c>
      <c r="G199" s="186" t="s">
        <v>84</v>
      </c>
      <c r="H199" s="187">
        <v>20.46</v>
      </c>
      <c r="I199" s="188"/>
      <c r="J199" s="189">
        <f>ROUND(I199*H199,2)</f>
        <v>0</v>
      </c>
      <c r="K199" s="190"/>
      <c r="L199" s="39"/>
      <c r="M199" s="191" t="s">
        <v>1</v>
      </c>
      <c r="N199" s="192" t="s">
        <v>41</v>
      </c>
      <c r="O199" s="71"/>
      <c r="P199" s="193">
        <f>O199*H199</f>
        <v>0</v>
      </c>
      <c r="Q199" s="193">
        <v>0</v>
      </c>
      <c r="R199" s="193">
        <f>Q199*H199</f>
        <v>0</v>
      </c>
      <c r="S199" s="193">
        <v>5.8999999999999997E-2</v>
      </c>
      <c r="T199" s="194">
        <f>S199*H199</f>
        <v>1.2071399999999999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5" t="s">
        <v>134</v>
      </c>
      <c r="AT199" s="195" t="s">
        <v>131</v>
      </c>
      <c r="AU199" s="195" t="s">
        <v>135</v>
      </c>
      <c r="AY199" s="17" t="s">
        <v>129</v>
      </c>
      <c r="BE199" s="196">
        <f>IF(N199="základná",J199,0)</f>
        <v>0</v>
      </c>
      <c r="BF199" s="196">
        <f>IF(N199="znížená",J199,0)</f>
        <v>0</v>
      </c>
      <c r="BG199" s="196">
        <f>IF(N199="zákl. prenesená",J199,0)</f>
        <v>0</v>
      </c>
      <c r="BH199" s="196">
        <f>IF(N199="zníž. prenesená",J199,0)</f>
        <v>0</v>
      </c>
      <c r="BI199" s="196">
        <f>IF(N199="nulová",J199,0)</f>
        <v>0</v>
      </c>
      <c r="BJ199" s="17" t="s">
        <v>135</v>
      </c>
      <c r="BK199" s="196">
        <f>ROUND(I199*H199,2)</f>
        <v>0</v>
      </c>
      <c r="BL199" s="17" t="s">
        <v>134</v>
      </c>
      <c r="BM199" s="195" t="s">
        <v>306</v>
      </c>
    </row>
    <row r="200" spans="1:65" s="13" customFormat="1" ht="20.399999999999999">
      <c r="B200" s="197"/>
      <c r="C200" s="198"/>
      <c r="D200" s="199" t="s">
        <v>137</v>
      </c>
      <c r="E200" s="200" t="s">
        <v>1</v>
      </c>
      <c r="F200" s="201" t="s">
        <v>307</v>
      </c>
      <c r="G200" s="198"/>
      <c r="H200" s="202">
        <v>8.4600000000000009</v>
      </c>
      <c r="I200" s="203"/>
      <c r="J200" s="198"/>
      <c r="K200" s="198"/>
      <c r="L200" s="204"/>
      <c r="M200" s="205"/>
      <c r="N200" s="206"/>
      <c r="O200" s="206"/>
      <c r="P200" s="206"/>
      <c r="Q200" s="206"/>
      <c r="R200" s="206"/>
      <c r="S200" s="206"/>
      <c r="T200" s="207"/>
      <c r="AT200" s="208" t="s">
        <v>137</v>
      </c>
      <c r="AU200" s="208" t="s">
        <v>135</v>
      </c>
      <c r="AV200" s="13" t="s">
        <v>135</v>
      </c>
      <c r="AW200" s="13" t="s">
        <v>30</v>
      </c>
      <c r="AX200" s="13" t="s">
        <v>75</v>
      </c>
      <c r="AY200" s="208" t="s">
        <v>129</v>
      </c>
    </row>
    <row r="201" spans="1:65" s="13" customFormat="1" ht="10.199999999999999">
      <c r="B201" s="197"/>
      <c r="C201" s="198"/>
      <c r="D201" s="199" t="s">
        <v>137</v>
      </c>
      <c r="E201" s="200" t="s">
        <v>1</v>
      </c>
      <c r="F201" s="201" t="s">
        <v>308</v>
      </c>
      <c r="G201" s="198"/>
      <c r="H201" s="202">
        <v>12</v>
      </c>
      <c r="I201" s="203"/>
      <c r="J201" s="198"/>
      <c r="K201" s="198"/>
      <c r="L201" s="204"/>
      <c r="M201" s="205"/>
      <c r="N201" s="206"/>
      <c r="O201" s="206"/>
      <c r="P201" s="206"/>
      <c r="Q201" s="206"/>
      <c r="R201" s="206"/>
      <c r="S201" s="206"/>
      <c r="T201" s="207"/>
      <c r="AT201" s="208" t="s">
        <v>137</v>
      </c>
      <c r="AU201" s="208" t="s">
        <v>135</v>
      </c>
      <c r="AV201" s="13" t="s">
        <v>135</v>
      </c>
      <c r="AW201" s="13" t="s">
        <v>30</v>
      </c>
      <c r="AX201" s="13" t="s">
        <v>75</v>
      </c>
      <c r="AY201" s="208" t="s">
        <v>129</v>
      </c>
    </row>
    <row r="202" spans="1:65" s="14" customFormat="1" ht="10.199999999999999">
      <c r="B202" s="209"/>
      <c r="C202" s="210"/>
      <c r="D202" s="199" t="s">
        <v>137</v>
      </c>
      <c r="E202" s="211" t="s">
        <v>1</v>
      </c>
      <c r="F202" s="212" t="s">
        <v>148</v>
      </c>
      <c r="G202" s="210"/>
      <c r="H202" s="213">
        <v>20.46</v>
      </c>
      <c r="I202" s="214"/>
      <c r="J202" s="210"/>
      <c r="K202" s="210"/>
      <c r="L202" s="215"/>
      <c r="M202" s="216"/>
      <c r="N202" s="217"/>
      <c r="O202" s="217"/>
      <c r="P202" s="217"/>
      <c r="Q202" s="217"/>
      <c r="R202" s="217"/>
      <c r="S202" s="217"/>
      <c r="T202" s="218"/>
      <c r="AT202" s="219" t="s">
        <v>137</v>
      </c>
      <c r="AU202" s="219" t="s">
        <v>135</v>
      </c>
      <c r="AV202" s="14" t="s">
        <v>134</v>
      </c>
      <c r="AW202" s="14" t="s">
        <v>30</v>
      </c>
      <c r="AX202" s="14" t="s">
        <v>80</v>
      </c>
      <c r="AY202" s="219" t="s">
        <v>129</v>
      </c>
    </row>
    <row r="203" spans="1:65" s="2" customFormat="1" ht="14.4" customHeight="1">
      <c r="A203" s="34"/>
      <c r="B203" s="35"/>
      <c r="C203" s="183" t="s">
        <v>309</v>
      </c>
      <c r="D203" s="183" t="s">
        <v>131</v>
      </c>
      <c r="E203" s="184" t="s">
        <v>310</v>
      </c>
      <c r="F203" s="185" t="s">
        <v>311</v>
      </c>
      <c r="G203" s="186" t="s">
        <v>289</v>
      </c>
      <c r="H203" s="187">
        <v>1</v>
      </c>
      <c r="I203" s="188"/>
      <c r="J203" s="189">
        <f t="shared" ref="J203:J209" si="0">ROUND(I203*H203,2)</f>
        <v>0</v>
      </c>
      <c r="K203" s="190"/>
      <c r="L203" s="39"/>
      <c r="M203" s="191" t="s">
        <v>1</v>
      </c>
      <c r="N203" s="192" t="s">
        <v>41</v>
      </c>
      <c r="O203" s="71"/>
      <c r="P203" s="193">
        <f t="shared" ref="P203:P209" si="1">O203*H203</f>
        <v>0</v>
      </c>
      <c r="Q203" s="193">
        <v>1.58E-3</v>
      </c>
      <c r="R203" s="193">
        <f t="shared" ref="R203:R209" si="2">Q203*H203</f>
        <v>1.58E-3</v>
      </c>
      <c r="S203" s="193">
        <v>0</v>
      </c>
      <c r="T203" s="194">
        <f t="shared" ref="T203:T209" si="3"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5" t="s">
        <v>134</v>
      </c>
      <c r="AT203" s="195" t="s">
        <v>131</v>
      </c>
      <c r="AU203" s="195" t="s">
        <v>135</v>
      </c>
      <c r="AY203" s="17" t="s">
        <v>129</v>
      </c>
      <c r="BE203" s="196">
        <f t="shared" ref="BE203:BE209" si="4">IF(N203="základná",J203,0)</f>
        <v>0</v>
      </c>
      <c r="BF203" s="196">
        <f t="shared" ref="BF203:BF209" si="5">IF(N203="znížená",J203,0)</f>
        <v>0</v>
      </c>
      <c r="BG203" s="196">
        <f t="shared" ref="BG203:BG209" si="6">IF(N203="zákl. prenesená",J203,0)</f>
        <v>0</v>
      </c>
      <c r="BH203" s="196">
        <f t="shared" ref="BH203:BH209" si="7">IF(N203="zníž. prenesená",J203,0)</f>
        <v>0</v>
      </c>
      <c r="BI203" s="196">
        <f t="shared" ref="BI203:BI209" si="8">IF(N203="nulová",J203,0)</f>
        <v>0</v>
      </c>
      <c r="BJ203" s="17" t="s">
        <v>135</v>
      </c>
      <c r="BK203" s="196">
        <f t="shared" ref="BK203:BK209" si="9">ROUND(I203*H203,2)</f>
        <v>0</v>
      </c>
      <c r="BL203" s="17" t="s">
        <v>134</v>
      </c>
      <c r="BM203" s="195" t="s">
        <v>312</v>
      </c>
    </row>
    <row r="204" spans="1:65" s="2" customFormat="1" ht="14.4" customHeight="1">
      <c r="A204" s="34"/>
      <c r="B204" s="35"/>
      <c r="C204" s="183" t="s">
        <v>313</v>
      </c>
      <c r="D204" s="183" t="s">
        <v>131</v>
      </c>
      <c r="E204" s="184" t="s">
        <v>314</v>
      </c>
      <c r="F204" s="185" t="s">
        <v>315</v>
      </c>
      <c r="G204" s="186" t="s">
        <v>197</v>
      </c>
      <c r="H204" s="187">
        <v>8</v>
      </c>
      <c r="I204" s="188"/>
      <c r="J204" s="189">
        <f t="shared" si="0"/>
        <v>0</v>
      </c>
      <c r="K204" s="190"/>
      <c r="L204" s="39"/>
      <c r="M204" s="191" t="s">
        <v>1</v>
      </c>
      <c r="N204" s="192" t="s">
        <v>41</v>
      </c>
      <c r="O204" s="71"/>
      <c r="P204" s="193">
        <f t="shared" si="1"/>
        <v>0</v>
      </c>
      <c r="Q204" s="193">
        <v>0</v>
      </c>
      <c r="R204" s="193">
        <f t="shared" si="2"/>
        <v>0</v>
      </c>
      <c r="S204" s="193">
        <v>0</v>
      </c>
      <c r="T204" s="194">
        <f t="shared" si="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5" t="s">
        <v>134</v>
      </c>
      <c r="AT204" s="195" t="s">
        <v>131</v>
      </c>
      <c r="AU204" s="195" t="s">
        <v>135</v>
      </c>
      <c r="AY204" s="17" t="s">
        <v>129</v>
      </c>
      <c r="BE204" s="196">
        <f t="shared" si="4"/>
        <v>0</v>
      </c>
      <c r="BF204" s="196">
        <f t="shared" si="5"/>
        <v>0</v>
      </c>
      <c r="BG204" s="196">
        <f t="shared" si="6"/>
        <v>0</v>
      </c>
      <c r="BH204" s="196">
        <f t="shared" si="7"/>
        <v>0</v>
      </c>
      <c r="BI204" s="196">
        <f t="shared" si="8"/>
        <v>0</v>
      </c>
      <c r="BJ204" s="17" t="s">
        <v>135</v>
      </c>
      <c r="BK204" s="196">
        <f t="shared" si="9"/>
        <v>0</v>
      </c>
      <c r="BL204" s="17" t="s">
        <v>134</v>
      </c>
      <c r="BM204" s="195" t="s">
        <v>316</v>
      </c>
    </row>
    <row r="205" spans="1:65" s="2" customFormat="1" ht="14.4" customHeight="1">
      <c r="A205" s="34"/>
      <c r="B205" s="35"/>
      <c r="C205" s="183" t="s">
        <v>317</v>
      </c>
      <c r="D205" s="183" t="s">
        <v>131</v>
      </c>
      <c r="E205" s="184" t="s">
        <v>318</v>
      </c>
      <c r="F205" s="185" t="s">
        <v>319</v>
      </c>
      <c r="G205" s="186" t="s">
        <v>179</v>
      </c>
      <c r="H205" s="187">
        <v>4.1840000000000002</v>
      </c>
      <c r="I205" s="188"/>
      <c r="J205" s="189">
        <f t="shared" si="0"/>
        <v>0</v>
      </c>
      <c r="K205" s="190"/>
      <c r="L205" s="39"/>
      <c r="M205" s="191" t="s">
        <v>1</v>
      </c>
      <c r="N205" s="192" t="s">
        <v>41</v>
      </c>
      <c r="O205" s="71"/>
      <c r="P205" s="193">
        <f t="shared" si="1"/>
        <v>0</v>
      </c>
      <c r="Q205" s="193">
        <v>0</v>
      </c>
      <c r="R205" s="193">
        <f t="shared" si="2"/>
        <v>0</v>
      </c>
      <c r="S205" s="193">
        <v>0</v>
      </c>
      <c r="T205" s="194">
        <f t="shared" si="3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5" t="s">
        <v>134</v>
      </c>
      <c r="AT205" s="195" t="s">
        <v>131</v>
      </c>
      <c r="AU205" s="195" t="s">
        <v>135</v>
      </c>
      <c r="AY205" s="17" t="s">
        <v>129</v>
      </c>
      <c r="BE205" s="196">
        <f t="shared" si="4"/>
        <v>0</v>
      </c>
      <c r="BF205" s="196">
        <f t="shared" si="5"/>
        <v>0</v>
      </c>
      <c r="BG205" s="196">
        <f t="shared" si="6"/>
        <v>0</v>
      </c>
      <c r="BH205" s="196">
        <f t="shared" si="7"/>
        <v>0</v>
      </c>
      <c r="BI205" s="196">
        <f t="shared" si="8"/>
        <v>0</v>
      </c>
      <c r="BJ205" s="17" t="s">
        <v>135</v>
      </c>
      <c r="BK205" s="196">
        <f t="shared" si="9"/>
        <v>0</v>
      </c>
      <c r="BL205" s="17" t="s">
        <v>134</v>
      </c>
      <c r="BM205" s="195" t="s">
        <v>320</v>
      </c>
    </row>
    <row r="206" spans="1:65" s="2" customFormat="1" ht="24.15" customHeight="1">
      <c r="A206" s="34"/>
      <c r="B206" s="35"/>
      <c r="C206" s="183" t="s">
        <v>321</v>
      </c>
      <c r="D206" s="183" t="s">
        <v>131</v>
      </c>
      <c r="E206" s="184" t="s">
        <v>322</v>
      </c>
      <c r="F206" s="185" t="s">
        <v>323</v>
      </c>
      <c r="G206" s="186" t="s">
        <v>179</v>
      </c>
      <c r="H206" s="187">
        <v>41.84</v>
      </c>
      <c r="I206" s="188"/>
      <c r="J206" s="189">
        <f t="shared" si="0"/>
        <v>0</v>
      </c>
      <c r="K206" s="190"/>
      <c r="L206" s="39"/>
      <c r="M206" s="191" t="s">
        <v>1</v>
      </c>
      <c r="N206" s="192" t="s">
        <v>41</v>
      </c>
      <c r="O206" s="71"/>
      <c r="P206" s="193">
        <f t="shared" si="1"/>
        <v>0</v>
      </c>
      <c r="Q206" s="193">
        <v>0</v>
      </c>
      <c r="R206" s="193">
        <f t="shared" si="2"/>
        <v>0</v>
      </c>
      <c r="S206" s="193">
        <v>0</v>
      </c>
      <c r="T206" s="194">
        <f t="shared" si="3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5" t="s">
        <v>134</v>
      </c>
      <c r="AT206" s="195" t="s">
        <v>131</v>
      </c>
      <c r="AU206" s="195" t="s">
        <v>135</v>
      </c>
      <c r="AY206" s="17" t="s">
        <v>129</v>
      </c>
      <c r="BE206" s="196">
        <f t="shared" si="4"/>
        <v>0</v>
      </c>
      <c r="BF206" s="196">
        <f t="shared" si="5"/>
        <v>0</v>
      </c>
      <c r="BG206" s="196">
        <f t="shared" si="6"/>
        <v>0</v>
      </c>
      <c r="BH206" s="196">
        <f t="shared" si="7"/>
        <v>0</v>
      </c>
      <c r="BI206" s="196">
        <f t="shared" si="8"/>
        <v>0</v>
      </c>
      <c r="BJ206" s="17" t="s">
        <v>135</v>
      </c>
      <c r="BK206" s="196">
        <f t="shared" si="9"/>
        <v>0</v>
      </c>
      <c r="BL206" s="17" t="s">
        <v>134</v>
      </c>
      <c r="BM206" s="195" t="s">
        <v>324</v>
      </c>
    </row>
    <row r="207" spans="1:65" s="2" customFormat="1" ht="24.15" customHeight="1">
      <c r="A207" s="34"/>
      <c r="B207" s="35"/>
      <c r="C207" s="183" t="s">
        <v>325</v>
      </c>
      <c r="D207" s="183" t="s">
        <v>131</v>
      </c>
      <c r="E207" s="184" t="s">
        <v>326</v>
      </c>
      <c r="F207" s="185" t="s">
        <v>327</v>
      </c>
      <c r="G207" s="186" t="s">
        <v>179</v>
      </c>
      <c r="H207" s="187">
        <v>4.1840000000000002</v>
      </c>
      <c r="I207" s="188"/>
      <c r="J207" s="189">
        <f t="shared" si="0"/>
        <v>0</v>
      </c>
      <c r="K207" s="190"/>
      <c r="L207" s="39"/>
      <c r="M207" s="191" t="s">
        <v>1</v>
      </c>
      <c r="N207" s="192" t="s">
        <v>41</v>
      </c>
      <c r="O207" s="71"/>
      <c r="P207" s="193">
        <f t="shared" si="1"/>
        <v>0</v>
      </c>
      <c r="Q207" s="193">
        <v>0</v>
      </c>
      <c r="R207" s="193">
        <f t="shared" si="2"/>
        <v>0</v>
      </c>
      <c r="S207" s="193">
        <v>0</v>
      </c>
      <c r="T207" s="194">
        <f t="shared" si="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5" t="s">
        <v>134</v>
      </c>
      <c r="AT207" s="195" t="s">
        <v>131</v>
      </c>
      <c r="AU207" s="195" t="s">
        <v>135</v>
      </c>
      <c r="AY207" s="17" t="s">
        <v>129</v>
      </c>
      <c r="BE207" s="196">
        <f t="shared" si="4"/>
        <v>0</v>
      </c>
      <c r="BF207" s="196">
        <f t="shared" si="5"/>
        <v>0</v>
      </c>
      <c r="BG207" s="196">
        <f t="shared" si="6"/>
        <v>0</v>
      </c>
      <c r="BH207" s="196">
        <f t="shared" si="7"/>
        <v>0</v>
      </c>
      <c r="BI207" s="196">
        <f t="shared" si="8"/>
        <v>0</v>
      </c>
      <c r="BJ207" s="17" t="s">
        <v>135</v>
      </c>
      <c r="BK207" s="196">
        <f t="shared" si="9"/>
        <v>0</v>
      </c>
      <c r="BL207" s="17" t="s">
        <v>134</v>
      </c>
      <c r="BM207" s="195" t="s">
        <v>328</v>
      </c>
    </row>
    <row r="208" spans="1:65" s="2" customFormat="1" ht="24.15" customHeight="1">
      <c r="A208" s="34"/>
      <c r="B208" s="35"/>
      <c r="C208" s="183" t="s">
        <v>329</v>
      </c>
      <c r="D208" s="183" t="s">
        <v>131</v>
      </c>
      <c r="E208" s="184" t="s">
        <v>330</v>
      </c>
      <c r="F208" s="185" t="s">
        <v>331</v>
      </c>
      <c r="G208" s="186" t="s">
        <v>179</v>
      </c>
      <c r="H208" s="187">
        <v>4.1840000000000002</v>
      </c>
      <c r="I208" s="188"/>
      <c r="J208" s="189">
        <f t="shared" si="0"/>
        <v>0</v>
      </c>
      <c r="K208" s="190"/>
      <c r="L208" s="39"/>
      <c r="M208" s="191" t="s">
        <v>1</v>
      </c>
      <c r="N208" s="192" t="s">
        <v>41</v>
      </c>
      <c r="O208" s="71"/>
      <c r="P208" s="193">
        <f t="shared" si="1"/>
        <v>0</v>
      </c>
      <c r="Q208" s="193">
        <v>0</v>
      </c>
      <c r="R208" s="193">
        <f t="shared" si="2"/>
        <v>0</v>
      </c>
      <c r="S208" s="193">
        <v>0</v>
      </c>
      <c r="T208" s="194">
        <f t="shared" si="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5" t="s">
        <v>134</v>
      </c>
      <c r="AT208" s="195" t="s">
        <v>131</v>
      </c>
      <c r="AU208" s="195" t="s">
        <v>135</v>
      </c>
      <c r="AY208" s="17" t="s">
        <v>129</v>
      </c>
      <c r="BE208" s="196">
        <f t="shared" si="4"/>
        <v>0</v>
      </c>
      <c r="BF208" s="196">
        <f t="shared" si="5"/>
        <v>0</v>
      </c>
      <c r="BG208" s="196">
        <f t="shared" si="6"/>
        <v>0</v>
      </c>
      <c r="BH208" s="196">
        <f t="shared" si="7"/>
        <v>0</v>
      </c>
      <c r="BI208" s="196">
        <f t="shared" si="8"/>
        <v>0</v>
      </c>
      <c r="BJ208" s="17" t="s">
        <v>135</v>
      </c>
      <c r="BK208" s="196">
        <f t="shared" si="9"/>
        <v>0</v>
      </c>
      <c r="BL208" s="17" t="s">
        <v>134</v>
      </c>
      <c r="BM208" s="195" t="s">
        <v>332</v>
      </c>
    </row>
    <row r="209" spans="1:65" s="2" customFormat="1" ht="24.15" customHeight="1">
      <c r="A209" s="34"/>
      <c r="B209" s="35"/>
      <c r="C209" s="183" t="s">
        <v>333</v>
      </c>
      <c r="D209" s="183" t="s">
        <v>131</v>
      </c>
      <c r="E209" s="184" t="s">
        <v>334</v>
      </c>
      <c r="F209" s="185" t="s">
        <v>335</v>
      </c>
      <c r="G209" s="186" t="s">
        <v>179</v>
      </c>
      <c r="H209" s="187">
        <v>4.1840000000000002</v>
      </c>
      <c r="I209" s="188"/>
      <c r="J209" s="189">
        <f t="shared" si="0"/>
        <v>0</v>
      </c>
      <c r="K209" s="190"/>
      <c r="L209" s="39"/>
      <c r="M209" s="191" t="s">
        <v>1</v>
      </c>
      <c r="N209" s="192" t="s">
        <v>41</v>
      </c>
      <c r="O209" s="71"/>
      <c r="P209" s="193">
        <f t="shared" si="1"/>
        <v>0</v>
      </c>
      <c r="Q209" s="193">
        <v>0</v>
      </c>
      <c r="R209" s="193">
        <f t="shared" si="2"/>
        <v>0</v>
      </c>
      <c r="S209" s="193">
        <v>0</v>
      </c>
      <c r="T209" s="194">
        <f t="shared" si="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5" t="s">
        <v>134</v>
      </c>
      <c r="AT209" s="195" t="s">
        <v>131</v>
      </c>
      <c r="AU209" s="195" t="s">
        <v>135</v>
      </c>
      <c r="AY209" s="17" t="s">
        <v>129</v>
      </c>
      <c r="BE209" s="196">
        <f t="shared" si="4"/>
        <v>0</v>
      </c>
      <c r="BF209" s="196">
        <f t="shared" si="5"/>
        <v>0</v>
      </c>
      <c r="BG209" s="196">
        <f t="shared" si="6"/>
        <v>0</v>
      </c>
      <c r="BH209" s="196">
        <f t="shared" si="7"/>
        <v>0</v>
      </c>
      <c r="BI209" s="196">
        <f t="shared" si="8"/>
        <v>0</v>
      </c>
      <c r="BJ209" s="17" t="s">
        <v>135</v>
      </c>
      <c r="BK209" s="196">
        <f t="shared" si="9"/>
        <v>0</v>
      </c>
      <c r="BL209" s="17" t="s">
        <v>134</v>
      </c>
      <c r="BM209" s="195" t="s">
        <v>336</v>
      </c>
    </row>
    <row r="210" spans="1:65" s="12" customFormat="1" ht="22.8" customHeight="1">
      <c r="B210" s="167"/>
      <c r="C210" s="168"/>
      <c r="D210" s="169" t="s">
        <v>74</v>
      </c>
      <c r="E210" s="181" t="s">
        <v>337</v>
      </c>
      <c r="F210" s="181" t="s">
        <v>338</v>
      </c>
      <c r="G210" s="168"/>
      <c r="H210" s="168"/>
      <c r="I210" s="171"/>
      <c r="J210" s="182">
        <f>BK210</f>
        <v>0</v>
      </c>
      <c r="K210" s="168"/>
      <c r="L210" s="173"/>
      <c r="M210" s="174"/>
      <c r="N210" s="175"/>
      <c r="O210" s="175"/>
      <c r="P210" s="176">
        <f>P211</f>
        <v>0</v>
      </c>
      <c r="Q210" s="175"/>
      <c r="R210" s="176">
        <f>R211</f>
        <v>0</v>
      </c>
      <c r="S210" s="175"/>
      <c r="T210" s="177">
        <f>T211</f>
        <v>0</v>
      </c>
      <c r="AR210" s="178" t="s">
        <v>80</v>
      </c>
      <c r="AT210" s="179" t="s">
        <v>74</v>
      </c>
      <c r="AU210" s="179" t="s">
        <v>80</v>
      </c>
      <c r="AY210" s="178" t="s">
        <v>129</v>
      </c>
      <c r="BK210" s="180">
        <f>BK211</f>
        <v>0</v>
      </c>
    </row>
    <row r="211" spans="1:65" s="2" customFormat="1" ht="24.15" customHeight="1">
      <c r="A211" s="34"/>
      <c r="B211" s="35"/>
      <c r="C211" s="183" t="s">
        <v>339</v>
      </c>
      <c r="D211" s="183" t="s">
        <v>131</v>
      </c>
      <c r="E211" s="184" t="s">
        <v>340</v>
      </c>
      <c r="F211" s="185" t="s">
        <v>341</v>
      </c>
      <c r="G211" s="186" t="s">
        <v>179</v>
      </c>
      <c r="H211" s="187">
        <v>37.067999999999998</v>
      </c>
      <c r="I211" s="188"/>
      <c r="J211" s="189">
        <f>ROUND(I211*H211,2)</f>
        <v>0</v>
      </c>
      <c r="K211" s="190"/>
      <c r="L211" s="39"/>
      <c r="M211" s="191" t="s">
        <v>1</v>
      </c>
      <c r="N211" s="192" t="s">
        <v>41</v>
      </c>
      <c r="O211" s="71"/>
      <c r="P211" s="193">
        <f>O211*H211</f>
        <v>0</v>
      </c>
      <c r="Q211" s="193">
        <v>0</v>
      </c>
      <c r="R211" s="193">
        <f>Q211*H211</f>
        <v>0</v>
      </c>
      <c r="S211" s="193">
        <v>0</v>
      </c>
      <c r="T211" s="19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5" t="s">
        <v>134</v>
      </c>
      <c r="AT211" s="195" t="s">
        <v>131</v>
      </c>
      <c r="AU211" s="195" t="s">
        <v>135</v>
      </c>
      <c r="AY211" s="17" t="s">
        <v>129</v>
      </c>
      <c r="BE211" s="196">
        <f>IF(N211="základná",J211,0)</f>
        <v>0</v>
      </c>
      <c r="BF211" s="196">
        <f>IF(N211="znížená",J211,0)</f>
        <v>0</v>
      </c>
      <c r="BG211" s="196">
        <f>IF(N211="zákl. prenesená",J211,0)</f>
        <v>0</v>
      </c>
      <c r="BH211" s="196">
        <f>IF(N211="zníž. prenesená",J211,0)</f>
        <v>0</v>
      </c>
      <c r="BI211" s="196">
        <f>IF(N211="nulová",J211,0)</f>
        <v>0</v>
      </c>
      <c r="BJ211" s="17" t="s">
        <v>135</v>
      </c>
      <c r="BK211" s="196">
        <f>ROUND(I211*H211,2)</f>
        <v>0</v>
      </c>
      <c r="BL211" s="17" t="s">
        <v>134</v>
      </c>
      <c r="BM211" s="195" t="s">
        <v>342</v>
      </c>
    </row>
    <row r="212" spans="1:65" s="12" customFormat="1" ht="25.95" customHeight="1">
      <c r="B212" s="167"/>
      <c r="C212" s="168"/>
      <c r="D212" s="169" t="s">
        <v>74</v>
      </c>
      <c r="E212" s="170" t="s">
        <v>343</v>
      </c>
      <c r="F212" s="170" t="s">
        <v>344</v>
      </c>
      <c r="G212" s="168"/>
      <c r="H212" s="168"/>
      <c r="I212" s="171"/>
      <c r="J212" s="172">
        <f>BK212</f>
        <v>0</v>
      </c>
      <c r="K212" s="168"/>
      <c r="L212" s="173"/>
      <c r="M212" s="174"/>
      <c r="N212" s="175"/>
      <c r="O212" s="175"/>
      <c r="P212" s="176">
        <f>P213+P222+P225+P229</f>
        <v>0</v>
      </c>
      <c r="Q212" s="175"/>
      <c r="R212" s="176">
        <f>R213+R222+R225+R229</f>
        <v>7.1016899999999994E-2</v>
      </c>
      <c r="S212" s="175"/>
      <c r="T212" s="177">
        <f>T213+T222+T225+T229</f>
        <v>0.32580000000000003</v>
      </c>
      <c r="AR212" s="178" t="s">
        <v>135</v>
      </c>
      <c r="AT212" s="179" t="s">
        <v>74</v>
      </c>
      <c r="AU212" s="179" t="s">
        <v>75</v>
      </c>
      <c r="AY212" s="178" t="s">
        <v>129</v>
      </c>
      <c r="BK212" s="180">
        <f>BK213+BK222+BK225+BK229</f>
        <v>0</v>
      </c>
    </row>
    <row r="213" spans="1:65" s="12" customFormat="1" ht="22.8" customHeight="1">
      <c r="B213" s="167"/>
      <c r="C213" s="168"/>
      <c r="D213" s="169" t="s">
        <v>74</v>
      </c>
      <c r="E213" s="181" t="s">
        <v>345</v>
      </c>
      <c r="F213" s="181" t="s">
        <v>346</v>
      </c>
      <c r="G213" s="168"/>
      <c r="H213" s="168"/>
      <c r="I213" s="171"/>
      <c r="J213" s="182">
        <f>BK213</f>
        <v>0</v>
      </c>
      <c r="K213" s="168"/>
      <c r="L213" s="173"/>
      <c r="M213" s="174"/>
      <c r="N213" s="175"/>
      <c r="O213" s="175"/>
      <c r="P213" s="176">
        <f>SUM(P214:P221)</f>
        <v>0</v>
      </c>
      <c r="Q213" s="175"/>
      <c r="R213" s="176">
        <f>SUM(R214:R221)</f>
        <v>3.2340000000000001E-2</v>
      </c>
      <c r="S213" s="175"/>
      <c r="T213" s="177">
        <f>SUM(T214:T221)</f>
        <v>0</v>
      </c>
      <c r="AR213" s="178" t="s">
        <v>135</v>
      </c>
      <c r="AT213" s="179" t="s">
        <v>74</v>
      </c>
      <c r="AU213" s="179" t="s">
        <v>80</v>
      </c>
      <c r="AY213" s="178" t="s">
        <v>129</v>
      </c>
      <c r="BK213" s="180">
        <f>SUM(BK214:BK221)</f>
        <v>0</v>
      </c>
    </row>
    <row r="214" spans="1:65" s="2" customFormat="1" ht="49.05" customHeight="1">
      <c r="A214" s="34"/>
      <c r="B214" s="35"/>
      <c r="C214" s="183" t="s">
        <v>347</v>
      </c>
      <c r="D214" s="183" t="s">
        <v>131</v>
      </c>
      <c r="E214" s="184" t="s">
        <v>348</v>
      </c>
      <c r="F214" s="185" t="s">
        <v>349</v>
      </c>
      <c r="G214" s="186" t="s">
        <v>84</v>
      </c>
      <c r="H214" s="187">
        <v>5.5</v>
      </c>
      <c r="I214" s="188"/>
      <c r="J214" s="189">
        <f>ROUND(I214*H214,2)</f>
        <v>0</v>
      </c>
      <c r="K214" s="190"/>
      <c r="L214" s="39"/>
      <c r="M214" s="191" t="s">
        <v>1</v>
      </c>
      <c r="N214" s="192" t="s">
        <v>41</v>
      </c>
      <c r="O214" s="71"/>
      <c r="P214" s="193">
        <f>O214*H214</f>
        <v>0</v>
      </c>
      <c r="Q214" s="193">
        <v>3.5000000000000001E-3</v>
      </c>
      <c r="R214" s="193">
        <f>Q214*H214</f>
        <v>1.925E-2</v>
      </c>
      <c r="S214" s="193">
        <v>0</v>
      </c>
      <c r="T214" s="194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5" t="s">
        <v>209</v>
      </c>
      <c r="AT214" s="195" t="s">
        <v>131</v>
      </c>
      <c r="AU214" s="195" t="s">
        <v>135</v>
      </c>
      <c r="AY214" s="17" t="s">
        <v>129</v>
      </c>
      <c r="BE214" s="196">
        <f>IF(N214="základná",J214,0)</f>
        <v>0</v>
      </c>
      <c r="BF214" s="196">
        <f>IF(N214="znížená",J214,0)</f>
        <v>0</v>
      </c>
      <c r="BG214" s="196">
        <f>IF(N214="zákl. prenesená",J214,0)</f>
        <v>0</v>
      </c>
      <c r="BH214" s="196">
        <f>IF(N214="zníž. prenesená",J214,0)</f>
        <v>0</v>
      </c>
      <c r="BI214" s="196">
        <f>IF(N214="nulová",J214,0)</f>
        <v>0</v>
      </c>
      <c r="BJ214" s="17" t="s">
        <v>135</v>
      </c>
      <c r="BK214" s="196">
        <f>ROUND(I214*H214,2)</f>
        <v>0</v>
      </c>
      <c r="BL214" s="17" t="s">
        <v>209</v>
      </c>
      <c r="BM214" s="195" t="s">
        <v>350</v>
      </c>
    </row>
    <row r="215" spans="1:65" s="13" customFormat="1" ht="20.399999999999999">
      <c r="B215" s="197"/>
      <c r="C215" s="198"/>
      <c r="D215" s="199" t="s">
        <v>137</v>
      </c>
      <c r="E215" s="200" t="s">
        <v>1</v>
      </c>
      <c r="F215" s="201" t="s">
        <v>351</v>
      </c>
      <c r="G215" s="198"/>
      <c r="H215" s="202">
        <v>5.5</v>
      </c>
      <c r="I215" s="203"/>
      <c r="J215" s="198"/>
      <c r="K215" s="198"/>
      <c r="L215" s="204"/>
      <c r="M215" s="205"/>
      <c r="N215" s="206"/>
      <c r="O215" s="206"/>
      <c r="P215" s="206"/>
      <c r="Q215" s="206"/>
      <c r="R215" s="206"/>
      <c r="S215" s="206"/>
      <c r="T215" s="207"/>
      <c r="AT215" s="208" t="s">
        <v>137</v>
      </c>
      <c r="AU215" s="208" t="s">
        <v>135</v>
      </c>
      <c r="AV215" s="13" t="s">
        <v>135</v>
      </c>
      <c r="AW215" s="13" t="s">
        <v>30</v>
      </c>
      <c r="AX215" s="13" t="s">
        <v>75</v>
      </c>
      <c r="AY215" s="208" t="s">
        <v>129</v>
      </c>
    </row>
    <row r="216" spans="1:65" s="14" customFormat="1" ht="10.199999999999999">
      <c r="B216" s="209"/>
      <c r="C216" s="210"/>
      <c r="D216" s="199" t="s">
        <v>137</v>
      </c>
      <c r="E216" s="211" t="s">
        <v>1</v>
      </c>
      <c r="F216" s="212" t="s">
        <v>148</v>
      </c>
      <c r="G216" s="210"/>
      <c r="H216" s="213">
        <v>5.5</v>
      </c>
      <c r="I216" s="214"/>
      <c r="J216" s="210"/>
      <c r="K216" s="210"/>
      <c r="L216" s="215"/>
      <c r="M216" s="216"/>
      <c r="N216" s="217"/>
      <c r="O216" s="217"/>
      <c r="P216" s="217"/>
      <c r="Q216" s="217"/>
      <c r="R216" s="217"/>
      <c r="S216" s="217"/>
      <c r="T216" s="218"/>
      <c r="AT216" s="219" t="s">
        <v>137</v>
      </c>
      <c r="AU216" s="219" t="s">
        <v>135</v>
      </c>
      <c r="AV216" s="14" t="s">
        <v>134</v>
      </c>
      <c r="AW216" s="14" t="s">
        <v>30</v>
      </c>
      <c r="AX216" s="14" t="s">
        <v>80</v>
      </c>
      <c r="AY216" s="219" t="s">
        <v>129</v>
      </c>
    </row>
    <row r="217" spans="1:65" s="15" customFormat="1" ht="30.6">
      <c r="B217" s="231"/>
      <c r="C217" s="232"/>
      <c r="D217" s="199" t="s">
        <v>137</v>
      </c>
      <c r="E217" s="233" t="s">
        <v>1</v>
      </c>
      <c r="F217" s="234" t="s">
        <v>352</v>
      </c>
      <c r="G217" s="232"/>
      <c r="H217" s="233" t="s">
        <v>1</v>
      </c>
      <c r="I217" s="235"/>
      <c r="J217" s="232"/>
      <c r="K217" s="232"/>
      <c r="L217" s="236"/>
      <c r="M217" s="237"/>
      <c r="N217" s="238"/>
      <c r="O217" s="238"/>
      <c r="P217" s="238"/>
      <c r="Q217" s="238"/>
      <c r="R217" s="238"/>
      <c r="S217" s="238"/>
      <c r="T217" s="239"/>
      <c r="AT217" s="240" t="s">
        <v>137</v>
      </c>
      <c r="AU217" s="240" t="s">
        <v>135</v>
      </c>
      <c r="AV217" s="15" t="s">
        <v>80</v>
      </c>
      <c r="AW217" s="15" t="s">
        <v>30</v>
      </c>
      <c r="AX217" s="15" t="s">
        <v>75</v>
      </c>
      <c r="AY217" s="240" t="s">
        <v>129</v>
      </c>
    </row>
    <row r="218" spans="1:65" s="2" customFormat="1" ht="24.15" customHeight="1">
      <c r="A218" s="34"/>
      <c r="B218" s="35"/>
      <c r="C218" s="183" t="s">
        <v>353</v>
      </c>
      <c r="D218" s="183" t="s">
        <v>131</v>
      </c>
      <c r="E218" s="184" t="s">
        <v>354</v>
      </c>
      <c r="F218" s="185" t="s">
        <v>355</v>
      </c>
      <c r="G218" s="186" t="s">
        <v>84</v>
      </c>
      <c r="H218" s="187">
        <v>5.5</v>
      </c>
      <c r="I218" s="188"/>
      <c r="J218" s="189">
        <f>ROUND(I218*H218,2)</f>
        <v>0</v>
      </c>
      <c r="K218" s="190"/>
      <c r="L218" s="39"/>
      <c r="M218" s="191" t="s">
        <v>1</v>
      </c>
      <c r="N218" s="192" t="s">
        <v>41</v>
      </c>
      <c r="O218" s="71"/>
      <c r="P218" s="193">
        <f>O218*H218</f>
        <v>0</v>
      </c>
      <c r="Q218" s="193">
        <v>8.0000000000000007E-5</v>
      </c>
      <c r="R218" s="193">
        <f>Q218*H218</f>
        <v>4.4000000000000002E-4</v>
      </c>
      <c r="S218" s="193">
        <v>0</v>
      </c>
      <c r="T218" s="194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5" t="s">
        <v>209</v>
      </c>
      <c r="AT218" s="195" t="s">
        <v>131</v>
      </c>
      <c r="AU218" s="195" t="s">
        <v>135</v>
      </c>
      <c r="AY218" s="17" t="s">
        <v>129</v>
      </c>
      <c r="BE218" s="196">
        <f>IF(N218="základná",J218,0)</f>
        <v>0</v>
      </c>
      <c r="BF218" s="196">
        <f>IF(N218="znížená",J218,0)</f>
        <v>0</v>
      </c>
      <c r="BG218" s="196">
        <f>IF(N218="zákl. prenesená",J218,0)</f>
        <v>0</v>
      </c>
      <c r="BH218" s="196">
        <f>IF(N218="zníž. prenesená",J218,0)</f>
        <v>0</v>
      </c>
      <c r="BI218" s="196">
        <f>IF(N218="nulová",J218,0)</f>
        <v>0</v>
      </c>
      <c r="BJ218" s="17" t="s">
        <v>135</v>
      </c>
      <c r="BK218" s="196">
        <f>ROUND(I218*H218,2)</f>
        <v>0</v>
      </c>
      <c r="BL218" s="17" t="s">
        <v>209</v>
      </c>
      <c r="BM218" s="195" t="s">
        <v>356</v>
      </c>
    </row>
    <row r="219" spans="1:65" s="2" customFormat="1" ht="37.799999999999997" customHeight="1">
      <c r="A219" s="34"/>
      <c r="B219" s="35"/>
      <c r="C219" s="220" t="s">
        <v>357</v>
      </c>
      <c r="D219" s="220" t="s">
        <v>205</v>
      </c>
      <c r="E219" s="221" t="s">
        <v>358</v>
      </c>
      <c r="F219" s="222" t="s">
        <v>359</v>
      </c>
      <c r="G219" s="223" t="s">
        <v>84</v>
      </c>
      <c r="H219" s="224">
        <v>6.3250000000000002</v>
      </c>
      <c r="I219" s="225"/>
      <c r="J219" s="226">
        <f>ROUND(I219*H219,2)</f>
        <v>0</v>
      </c>
      <c r="K219" s="227"/>
      <c r="L219" s="228"/>
      <c r="M219" s="229" t="s">
        <v>1</v>
      </c>
      <c r="N219" s="230" t="s">
        <v>41</v>
      </c>
      <c r="O219" s="71"/>
      <c r="P219" s="193">
        <f>O219*H219</f>
        <v>0</v>
      </c>
      <c r="Q219" s="193">
        <v>2E-3</v>
      </c>
      <c r="R219" s="193">
        <f>Q219*H219</f>
        <v>1.265E-2</v>
      </c>
      <c r="S219" s="193">
        <v>0</v>
      </c>
      <c r="T219" s="194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5" t="s">
        <v>286</v>
      </c>
      <c r="AT219" s="195" t="s">
        <v>205</v>
      </c>
      <c r="AU219" s="195" t="s">
        <v>135</v>
      </c>
      <c r="AY219" s="17" t="s">
        <v>129</v>
      </c>
      <c r="BE219" s="196">
        <f>IF(N219="základná",J219,0)</f>
        <v>0</v>
      </c>
      <c r="BF219" s="196">
        <f>IF(N219="znížená",J219,0)</f>
        <v>0</v>
      </c>
      <c r="BG219" s="196">
        <f>IF(N219="zákl. prenesená",J219,0)</f>
        <v>0</v>
      </c>
      <c r="BH219" s="196">
        <f>IF(N219="zníž. prenesená",J219,0)</f>
        <v>0</v>
      </c>
      <c r="BI219" s="196">
        <f>IF(N219="nulová",J219,0)</f>
        <v>0</v>
      </c>
      <c r="BJ219" s="17" t="s">
        <v>135</v>
      </c>
      <c r="BK219" s="196">
        <f>ROUND(I219*H219,2)</f>
        <v>0</v>
      </c>
      <c r="BL219" s="17" t="s">
        <v>209</v>
      </c>
      <c r="BM219" s="195" t="s">
        <v>360</v>
      </c>
    </row>
    <row r="220" spans="1:65" s="13" customFormat="1" ht="10.199999999999999">
      <c r="B220" s="197"/>
      <c r="C220" s="198"/>
      <c r="D220" s="199" t="s">
        <v>137</v>
      </c>
      <c r="E220" s="198"/>
      <c r="F220" s="201" t="s">
        <v>361</v>
      </c>
      <c r="G220" s="198"/>
      <c r="H220" s="202">
        <v>6.3250000000000002</v>
      </c>
      <c r="I220" s="203"/>
      <c r="J220" s="198"/>
      <c r="K220" s="198"/>
      <c r="L220" s="204"/>
      <c r="M220" s="205"/>
      <c r="N220" s="206"/>
      <c r="O220" s="206"/>
      <c r="P220" s="206"/>
      <c r="Q220" s="206"/>
      <c r="R220" s="206"/>
      <c r="S220" s="206"/>
      <c r="T220" s="207"/>
      <c r="AT220" s="208" t="s">
        <v>137</v>
      </c>
      <c r="AU220" s="208" t="s">
        <v>135</v>
      </c>
      <c r="AV220" s="13" t="s">
        <v>135</v>
      </c>
      <c r="AW220" s="13" t="s">
        <v>4</v>
      </c>
      <c r="AX220" s="13" t="s">
        <v>80</v>
      </c>
      <c r="AY220" s="208" t="s">
        <v>129</v>
      </c>
    </row>
    <row r="221" spans="1:65" s="2" customFormat="1" ht="24.15" customHeight="1">
      <c r="A221" s="34"/>
      <c r="B221" s="35"/>
      <c r="C221" s="183" t="s">
        <v>362</v>
      </c>
      <c r="D221" s="183" t="s">
        <v>131</v>
      </c>
      <c r="E221" s="184" t="s">
        <v>363</v>
      </c>
      <c r="F221" s="185" t="s">
        <v>364</v>
      </c>
      <c r="G221" s="186" t="s">
        <v>179</v>
      </c>
      <c r="H221" s="187">
        <v>3.2000000000000001E-2</v>
      </c>
      <c r="I221" s="188"/>
      <c r="J221" s="189">
        <f>ROUND(I221*H221,2)</f>
        <v>0</v>
      </c>
      <c r="K221" s="190"/>
      <c r="L221" s="39"/>
      <c r="M221" s="191" t="s">
        <v>1</v>
      </c>
      <c r="N221" s="192" t="s">
        <v>41</v>
      </c>
      <c r="O221" s="71"/>
      <c r="P221" s="193">
        <f>O221*H221</f>
        <v>0</v>
      </c>
      <c r="Q221" s="193">
        <v>0</v>
      </c>
      <c r="R221" s="193">
        <f>Q221*H221</f>
        <v>0</v>
      </c>
      <c r="S221" s="193">
        <v>0</v>
      </c>
      <c r="T221" s="19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5" t="s">
        <v>209</v>
      </c>
      <c r="AT221" s="195" t="s">
        <v>131</v>
      </c>
      <c r="AU221" s="195" t="s">
        <v>135</v>
      </c>
      <c r="AY221" s="17" t="s">
        <v>129</v>
      </c>
      <c r="BE221" s="196">
        <f>IF(N221="základná",J221,0)</f>
        <v>0</v>
      </c>
      <c r="BF221" s="196">
        <f>IF(N221="znížená",J221,0)</f>
        <v>0</v>
      </c>
      <c r="BG221" s="196">
        <f>IF(N221="zákl. prenesená",J221,0)</f>
        <v>0</v>
      </c>
      <c r="BH221" s="196">
        <f>IF(N221="zníž. prenesená",J221,0)</f>
        <v>0</v>
      </c>
      <c r="BI221" s="196">
        <f>IF(N221="nulová",J221,0)</f>
        <v>0</v>
      </c>
      <c r="BJ221" s="17" t="s">
        <v>135</v>
      </c>
      <c r="BK221" s="196">
        <f>ROUND(I221*H221,2)</f>
        <v>0</v>
      </c>
      <c r="BL221" s="17" t="s">
        <v>209</v>
      </c>
      <c r="BM221" s="195" t="s">
        <v>365</v>
      </c>
    </row>
    <row r="222" spans="1:65" s="12" customFormat="1" ht="22.8" customHeight="1">
      <c r="B222" s="167"/>
      <c r="C222" s="168"/>
      <c r="D222" s="169" t="s">
        <v>74</v>
      </c>
      <c r="E222" s="181" t="s">
        <v>366</v>
      </c>
      <c r="F222" s="181" t="s">
        <v>367</v>
      </c>
      <c r="G222" s="168"/>
      <c r="H222" s="168"/>
      <c r="I222" s="171"/>
      <c r="J222" s="182">
        <f>BK222</f>
        <v>0</v>
      </c>
      <c r="K222" s="168"/>
      <c r="L222" s="173"/>
      <c r="M222" s="174"/>
      <c r="N222" s="175"/>
      <c r="O222" s="175"/>
      <c r="P222" s="176">
        <f>SUM(P223:P224)</f>
        <v>0</v>
      </c>
      <c r="Q222" s="175"/>
      <c r="R222" s="176">
        <f>SUM(R223:R224)</f>
        <v>0</v>
      </c>
      <c r="S222" s="175"/>
      <c r="T222" s="177">
        <f>SUM(T223:T224)</f>
        <v>7.1999999999999995E-2</v>
      </c>
      <c r="AR222" s="178" t="s">
        <v>135</v>
      </c>
      <c r="AT222" s="179" t="s">
        <v>74</v>
      </c>
      <c r="AU222" s="179" t="s">
        <v>80</v>
      </c>
      <c r="AY222" s="178" t="s">
        <v>129</v>
      </c>
      <c r="BK222" s="180">
        <f>SUM(BK223:BK224)</f>
        <v>0</v>
      </c>
    </row>
    <row r="223" spans="1:65" s="2" customFormat="1" ht="37.799999999999997" customHeight="1">
      <c r="A223" s="34"/>
      <c r="B223" s="35"/>
      <c r="C223" s="183" t="s">
        <v>368</v>
      </c>
      <c r="D223" s="183" t="s">
        <v>131</v>
      </c>
      <c r="E223" s="184" t="s">
        <v>369</v>
      </c>
      <c r="F223" s="185" t="s">
        <v>370</v>
      </c>
      <c r="G223" s="186" t="s">
        <v>197</v>
      </c>
      <c r="H223" s="187">
        <v>8</v>
      </c>
      <c r="I223" s="188"/>
      <c r="J223" s="189">
        <f>ROUND(I223*H223,2)</f>
        <v>0</v>
      </c>
      <c r="K223" s="190"/>
      <c r="L223" s="39"/>
      <c r="M223" s="191" t="s">
        <v>1</v>
      </c>
      <c r="N223" s="192" t="s">
        <v>41</v>
      </c>
      <c r="O223" s="71"/>
      <c r="P223" s="193">
        <f>O223*H223</f>
        <v>0</v>
      </c>
      <c r="Q223" s="193">
        <v>0</v>
      </c>
      <c r="R223" s="193">
        <f>Q223*H223</f>
        <v>0</v>
      </c>
      <c r="S223" s="193">
        <v>0</v>
      </c>
      <c r="T223" s="194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5" t="s">
        <v>209</v>
      </c>
      <c r="AT223" s="195" t="s">
        <v>131</v>
      </c>
      <c r="AU223" s="195" t="s">
        <v>135</v>
      </c>
      <c r="AY223" s="17" t="s">
        <v>129</v>
      </c>
      <c r="BE223" s="196">
        <f>IF(N223="základná",J223,0)</f>
        <v>0</v>
      </c>
      <c r="BF223" s="196">
        <f>IF(N223="znížená",J223,0)</f>
        <v>0</v>
      </c>
      <c r="BG223" s="196">
        <f>IF(N223="zákl. prenesená",J223,0)</f>
        <v>0</v>
      </c>
      <c r="BH223" s="196">
        <f>IF(N223="zníž. prenesená",J223,0)</f>
        <v>0</v>
      </c>
      <c r="BI223" s="196">
        <f>IF(N223="nulová",J223,0)</f>
        <v>0</v>
      </c>
      <c r="BJ223" s="17" t="s">
        <v>135</v>
      </c>
      <c r="BK223" s="196">
        <f>ROUND(I223*H223,2)</f>
        <v>0</v>
      </c>
      <c r="BL223" s="17" t="s">
        <v>209</v>
      </c>
      <c r="BM223" s="195" t="s">
        <v>371</v>
      </c>
    </row>
    <row r="224" spans="1:65" s="2" customFormat="1" ht="14.4" customHeight="1">
      <c r="A224" s="34"/>
      <c r="B224" s="35"/>
      <c r="C224" s="183" t="s">
        <v>372</v>
      </c>
      <c r="D224" s="183" t="s">
        <v>131</v>
      </c>
      <c r="E224" s="184" t="s">
        <v>373</v>
      </c>
      <c r="F224" s="185" t="s">
        <v>374</v>
      </c>
      <c r="G224" s="186" t="s">
        <v>197</v>
      </c>
      <c r="H224" s="187">
        <v>8</v>
      </c>
      <c r="I224" s="188"/>
      <c r="J224" s="189">
        <f>ROUND(I224*H224,2)</f>
        <v>0</v>
      </c>
      <c r="K224" s="190"/>
      <c r="L224" s="39"/>
      <c r="M224" s="191" t="s">
        <v>1</v>
      </c>
      <c r="N224" s="192" t="s">
        <v>41</v>
      </c>
      <c r="O224" s="71"/>
      <c r="P224" s="193">
        <f>O224*H224</f>
        <v>0</v>
      </c>
      <c r="Q224" s="193">
        <v>0</v>
      </c>
      <c r="R224" s="193">
        <f>Q224*H224</f>
        <v>0</v>
      </c>
      <c r="S224" s="193">
        <v>8.9999999999999993E-3</v>
      </c>
      <c r="T224" s="194">
        <f>S224*H224</f>
        <v>7.1999999999999995E-2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5" t="s">
        <v>209</v>
      </c>
      <c r="AT224" s="195" t="s">
        <v>131</v>
      </c>
      <c r="AU224" s="195" t="s">
        <v>135</v>
      </c>
      <c r="AY224" s="17" t="s">
        <v>129</v>
      </c>
      <c r="BE224" s="196">
        <f>IF(N224="základná",J224,0)</f>
        <v>0</v>
      </c>
      <c r="BF224" s="196">
        <f>IF(N224="znížená",J224,0)</f>
        <v>0</v>
      </c>
      <c r="BG224" s="196">
        <f>IF(N224="zákl. prenesená",J224,0)</f>
        <v>0</v>
      </c>
      <c r="BH224" s="196">
        <f>IF(N224="zníž. prenesená",J224,0)</f>
        <v>0</v>
      </c>
      <c r="BI224" s="196">
        <f>IF(N224="nulová",J224,0)</f>
        <v>0</v>
      </c>
      <c r="BJ224" s="17" t="s">
        <v>135</v>
      </c>
      <c r="BK224" s="196">
        <f>ROUND(I224*H224,2)</f>
        <v>0</v>
      </c>
      <c r="BL224" s="17" t="s">
        <v>209</v>
      </c>
      <c r="BM224" s="195" t="s">
        <v>375</v>
      </c>
    </row>
    <row r="225" spans="1:65" s="12" customFormat="1" ht="22.8" customHeight="1">
      <c r="B225" s="167"/>
      <c r="C225" s="168"/>
      <c r="D225" s="169" t="s">
        <v>74</v>
      </c>
      <c r="E225" s="181" t="s">
        <v>376</v>
      </c>
      <c r="F225" s="181" t="s">
        <v>377</v>
      </c>
      <c r="G225" s="168"/>
      <c r="H225" s="168"/>
      <c r="I225" s="171"/>
      <c r="J225" s="182">
        <f>BK225</f>
        <v>0</v>
      </c>
      <c r="K225" s="168"/>
      <c r="L225" s="173"/>
      <c r="M225" s="174"/>
      <c r="N225" s="175"/>
      <c r="O225" s="175"/>
      <c r="P225" s="176">
        <f>SUM(P226:P228)</f>
        <v>0</v>
      </c>
      <c r="Q225" s="175"/>
      <c r="R225" s="176">
        <f>SUM(R226:R228)</f>
        <v>0</v>
      </c>
      <c r="S225" s="175"/>
      <c r="T225" s="177">
        <f>SUM(T226:T228)</f>
        <v>0.25380000000000003</v>
      </c>
      <c r="AR225" s="178" t="s">
        <v>135</v>
      </c>
      <c r="AT225" s="179" t="s">
        <v>74</v>
      </c>
      <c r="AU225" s="179" t="s">
        <v>80</v>
      </c>
      <c r="AY225" s="178" t="s">
        <v>129</v>
      </c>
      <c r="BK225" s="180">
        <f>SUM(BK226:BK228)</f>
        <v>0</v>
      </c>
    </row>
    <row r="226" spans="1:65" s="2" customFormat="1" ht="14.4" customHeight="1">
      <c r="A226" s="34"/>
      <c r="B226" s="35"/>
      <c r="C226" s="183" t="s">
        <v>378</v>
      </c>
      <c r="D226" s="183" t="s">
        <v>131</v>
      </c>
      <c r="E226" s="184" t="s">
        <v>379</v>
      </c>
      <c r="F226" s="185" t="s">
        <v>380</v>
      </c>
      <c r="G226" s="186" t="s">
        <v>289</v>
      </c>
      <c r="H226" s="187">
        <v>66</v>
      </c>
      <c r="I226" s="188"/>
      <c r="J226" s="189">
        <f>ROUND(I226*H226,2)</f>
        <v>0</v>
      </c>
      <c r="K226" s="190"/>
      <c r="L226" s="39"/>
      <c r="M226" s="191" t="s">
        <v>1</v>
      </c>
      <c r="N226" s="192" t="s">
        <v>41</v>
      </c>
      <c r="O226" s="71"/>
      <c r="P226" s="193">
        <f>O226*H226</f>
        <v>0</v>
      </c>
      <c r="Q226" s="193">
        <v>0</v>
      </c>
      <c r="R226" s="193">
        <f>Q226*H226</f>
        <v>0</v>
      </c>
      <c r="S226" s="193">
        <v>3.5000000000000001E-3</v>
      </c>
      <c r="T226" s="194">
        <f>S226*H226</f>
        <v>0.23100000000000001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5" t="s">
        <v>209</v>
      </c>
      <c r="AT226" s="195" t="s">
        <v>131</v>
      </c>
      <c r="AU226" s="195" t="s">
        <v>135</v>
      </c>
      <c r="AY226" s="17" t="s">
        <v>129</v>
      </c>
      <c r="BE226" s="196">
        <f>IF(N226="základná",J226,0)</f>
        <v>0</v>
      </c>
      <c r="BF226" s="196">
        <f>IF(N226="znížená",J226,0)</f>
        <v>0</v>
      </c>
      <c r="BG226" s="196">
        <f>IF(N226="zákl. prenesená",J226,0)</f>
        <v>0</v>
      </c>
      <c r="BH226" s="196">
        <f>IF(N226="zníž. prenesená",J226,0)</f>
        <v>0</v>
      </c>
      <c r="BI226" s="196">
        <f>IF(N226="nulová",J226,0)</f>
        <v>0</v>
      </c>
      <c r="BJ226" s="17" t="s">
        <v>135</v>
      </c>
      <c r="BK226" s="196">
        <f>ROUND(I226*H226,2)</f>
        <v>0</v>
      </c>
      <c r="BL226" s="17" t="s">
        <v>209</v>
      </c>
      <c r="BM226" s="195" t="s">
        <v>381</v>
      </c>
    </row>
    <row r="227" spans="1:65" s="2" customFormat="1" ht="14.4" customHeight="1">
      <c r="A227" s="34"/>
      <c r="B227" s="35"/>
      <c r="C227" s="183" t="s">
        <v>382</v>
      </c>
      <c r="D227" s="183" t="s">
        <v>131</v>
      </c>
      <c r="E227" s="184" t="s">
        <v>383</v>
      </c>
      <c r="F227" s="185" t="s">
        <v>384</v>
      </c>
      <c r="G227" s="186" t="s">
        <v>197</v>
      </c>
      <c r="H227" s="187">
        <v>4.8</v>
      </c>
      <c r="I227" s="188"/>
      <c r="J227" s="189">
        <f>ROUND(I227*H227,2)</f>
        <v>0</v>
      </c>
      <c r="K227" s="190"/>
      <c r="L227" s="39"/>
      <c r="M227" s="191" t="s">
        <v>1</v>
      </c>
      <c r="N227" s="192" t="s">
        <v>41</v>
      </c>
      <c r="O227" s="71"/>
      <c r="P227" s="193">
        <f>O227*H227</f>
        <v>0</v>
      </c>
      <c r="Q227" s="193">
        <v>0</v>
      </c>
      <c r="R227" s="193">
        <f>Q227*H227</f>
        <v>0</v>
      </c>
      <c r="S227" s="193">
        <v>1E-3</v>
      </c>
      <c r="T227" s="194">
        <f>S227*H227</f>
        <v>4.7999999999999996E-3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5" t="s">
        <v>209</v>
      </c>
      <c r="AT227" s="195" t="s">
        <v>131</v>
      </c>
      <c r="AU227" s="195" t="s">
        <v>135</v>
      </c>
      <c r="AY227" s="17" t="s">
        <v>129</v>
      </c>
      <c r="BE227" s="196">
        <f>IF(N227="základná",J227,0)</f>
        <v>0</v>
      </c>
      <c r="BF227" s="196">
        <f>IF(N227="znížená",J227,0)</f>
        <v>0</v>
      </c>
      <c r="BG227" s="196">
        <f>IF(N227="zákl. prenesená",J227,0)</f>
        <v>0</v>
      </c>
      <c r="BH227" s="196">
        <f>IF(N227="zníž. prenesená",J227,0)</f>
        <v>0</v>
      </c>
      <c r="BI227" s="196">
        <f>IF(N227="nulová",J227,0)</f>
        <v>0</v>
      </c>
      <c r="BJ227" s="17" t="s">
        <v>135</v>
      </c>
      <c r="BK227" s="196">
        <f>ROUND(I227*H227,2)</f>
        <v>0</v>
      </c>
      <c r="BL227" s="17" t="s">
        <v>209</v>
      </c>
      <c r="BM227" s="195" t="s">
        <v>385</v>
      </c>
    </row>
    <row r="228" spans="1:65" s="2" customFormat="1" ht="24.15" customHeight="1">
      <c r="A228" s="34"/>
      <c r="B228" s="35"/>
      <c r="C228" s="183" t="s">
        <v>386</v>
      </c>
      <c r="D228" s="183" t="s">
        <v>131</v>
      </c>
      <c r="E228" s="184" t="s">
        <v>387</v>
      </c>
      <c r="F228" s="185" t="s">
        <v>388</v>
      </c>
      <c r="G228" s="186" t="s">
        <v>197</v>
      </c>
      <c r="H228" s="187">
        <v>2</v>
      </c>
      <c r="I228" s="188"/>
      <c r="J228" s="189">
        <f>ROUND(I228*H228,2)</f>
        <v>0</v>
      </c>
      <c r="K228" s="190"/>
      <c r="L228" s="39"/>
      <c r="M228" s="191" t="s">
        <v>1</v>
      </c>
      <c r="N228" s="192" t="s">
        <v>41</v>
      </c>
      <c r="O228" s="71"/>
      <c r="P228" s="193">
        <f>O228*H228</f>
        <v>0</v>
      </c>
      <c r="Q228" s="193">
        <v>0</v>
      </c>
      <c r="R228" s="193">
        <f>Q228*H228</f>
        <v>0</v>
      </c>
      <c r="S228" s="193">
        <v>8.9999999999999993E-3</v>
      </c>
      <c r="T228" s="194">
        <f>S228*H228</f>
        <v>1.7999999999999999E-2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5" t="s">
        <v>209</v>
      </c>
      <c r="AT228" s="195" t="s">
        <v>131</v>
      </c>
      <c r="AU228" s="195" t="s">
        <v>135</v>
      </c>
      <c r="AY228" s="17" t="s">
        <v>129</v>
      </c>
      <c r="BE228" s="196">
        <f>IF(N228="základná",J228,0)</f>
        <v>0</v>
      </c>
      <c r="BF228" s="196">
        <f>IF(N228="znížená",J228,0)</f>
        <v>0</v>
      </c>
      <c r="BG228" s="196">
        <f>IF(N228="zákl. prenesená",J228,0)</f>
        <v>0</v>
      </c>
      <c r="BH228" s="196">
        <f>IF(N228="zníž. prenesená",J228,0)</f>
        <v>0</v>
      </c>
      <c r="BI228" s="196">
        <f>IF(N228="nulová",J228,0)</f>
        <v>0</v>
      </c>
      <c r="BJ228" s="17" t="s">
        <v>135</v>
      </c>
      <c r="BK228" s="196">
        <f>ROUND(I228*H228,2)</f>
        <v>0</v>
      </c>
      <c r="BL228" s="17" t="s">
        <v>209</v>
      </c>
      <c r="BM228" s="195" t="s">
        <v>389</v>
      </c>
    </row>
    <row r="229" spans="1:65" s="12" customFormat="1" ht="22.8" customHeight="1">
      <c r="B229" s="167"/>
      <c r="C229" s="168"/>
      <c r="D229" s="169" t="s">
        <v>74</v>
      </c>
      <c r="E229" s="181" t="s">
        <v>390</v>
      </c>
      <c r="F229" s="181" t="s">
        <v>391</v>
      </c>
      <c r="G229" s="168"/>
      <c r="H229" s="168"/>
      <c r="I229" s="171"/>
      <c r="J229" s="182">
        <f>BK229</f>
        <v>0</v>
      </c>
      <c r="K229" s="168"/>
      <c r="L229" s="173"/>
      <c r="M229" s="174"/>
      <c r="N229" s="175"/>
      <c r="O229" s="175"/>
      <c r="P229" s="176">
        <f>SUM(P230:P235)</f>
        <v>0</v>
      </c>
      <c r="Q229" s="175"/>
      <c r="R229" s="176">
        <f>SUM(R230:R235)</f>
        <v>3.8676899999999993E-2</v>
      </c>
      <c r="S229" s="175"/>
      <c r="T229" s="177">
        <f>SUM(T230:T235)</f>
        <v>0</v>
      </c>
      <c r="AR229" s="178" t="s">
        <v>135</v>
      </c>
      <c r="AT229" s="179" t="s">
        <v>74</v>
      </c>
      <c r="AU229" s="179" t="s">
        <v>80</v>
      </c>
      <c r="AY229" s="178" t="s">
        <v>129</v>
      </c>
      <c r="BK229" s="180">
        <f>SUM(BK230:BK235)</f>
        <v>0</v>
      </c>
    </row>
    <row r="230" spans="1:65" s="2" customFormat="1" ht="24.15" customHeight="1">
      <c r="A230" s="34"/>
      <c r="B230" s="35"/>
      <c r="C230" s="183" t="s">
        <v>392</v>
      </c>
      <c r="D230" s="183" t="s">
        <v>131</v>
      </c>
      <c r="E230" s="184" t="s">
        <v>393</v>
      </c>
      <c r="F230" s="185" t="s">
        <v>394</v>
      </c>
      <c r="G230" s="186" t="s">
        <v>84</v>
      </c>
      <c r="H230" s="187">
        <v>430.05</v>
      </c>
      <c r="I230" s="188"/>
      <c r="J230" s="189">
        <f>ROUND(I230*H230,2)</f>
        <v>0</v>
      </c>
      <c r="K230" s="190"/>
      <c r="L230" s="39"/>
      <c r="M230" s="191" t="s">
        <v>1</v>
      </c>
      <c r="N230" s="192" t="s">
        <v>41</v>
      </c>
      <c r="O230" s="71"/>
      <c r="P230" s="193">
        <f>O230*H230</f>
        <v>0</v>
      </c>
      <c r="Q230" s="193">
        <v>0</v>
      </c>
      <c r="R230" s="193">
        <f>Q230*H230</f>
        <v>0</v>
      </c>
      <c r="S230" s="193">
        <v>0</v>
      </c>
      <c r="T230" s="194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5" t="s">
        <v>209</v>
      </c>
      <c r="AT230" s="195" t="s">
        <v>131</v>
      </c>
      <c r="AU230" s="195" t="s">
        <v>135</v>
      </c>
      <c r="AY230" s="17" t="s">
        <v>129</v>
      </c>
      <c r="BE230" s="196">
        <f>IF(N230="základná",J230,0)</f>
        <v>0</v>
      </c>
      <c r="BF230" s="196">
        <f>IF(N230="znížená",J230,0)</f>
        <v>0</v>
      </c>
      <c r="BG230" s="196">
        <f>IF(N230="zákl. prenesená",J230,0)</f>
        <v>0</v>
      </c>
      <c r="BH230" s="196">
        <f>IF(N230="zníž. prenesená",J230,0)</f>
        <v>0</v>
      </c>
      <c r="BI230" s="196">
        <f>IF(N230="nulová",J230,0)</f>
        <v>0</v>
      </c>
      <c r="BJ230" s="17" t="s">
        <v>135</v>
      </c>
      <c r="BK230" s="196">
        <f>ROUND(I230*H230,2)</f>
        <v>0</v>
      </c>
      <c r="BL230" s="17" t="s">
        <v>209</v>
      </c>
      <c r="BM230" s="195" t="s">
        <v>395</v>
      </c>
    </row>
    <row r="231" spans="1:65" s="13" customFormat="1" ht="10.199999999999999">
      <c r="B231" s="197"/>
      <c r="C231" s="198"/>
      <c r="D231" s="199" t="s">
        <v>137</v>
      </c>
      <c r="E231" s="200" t="s">
        <v>1</v>
      </c>
      <c r="F231" s="201" t="s">
        <v>87</v>
      </c>
      <c r="G231" s="198"/>
      <c r="H231" s="202">
        <v>430.05</v>
      </c>
      <c r="I231" s="203"/>
      <c r="J231" s="198"/>
      <c r="K231" s="198"/>
      <c r="L231" s="204"/>
      <c r="M231" s="205"/>
      <c r="N231" s="206"/>
      <c r="O231" s="206"/>
      <c r="P231" s="206"/>
      <c r="Q231" s="206"/>
      <c r="R231" s="206"/>
      <c r="S231" s="206"/>
      <c r="T231" s="207"/>
      <c r="AT231" s="208" t="s">
        <v>137</v>
      </c>
      <c r="AU231" s="208" t="s">
        <v>135</v>
      </c>
      <c r="AV231" s="13" t="s">
        <v>135</v>
      </c>
      <c r="AW231" s="13" t="s">
        <v>30</v>
      </c>
      <c r="AX231" s="13" t="s">
        <v>80</v>
      </c>
      <c r="AY231" s="208" t="s">
        <v>129</v>
      </c>
    </row>
    <row r="232" spans="1:65" s="2" customFormat="1" ht="37.799999999999997" customHeight="1">
      <c r="A232" s="34"/>
      <c r="B232" s="35"/>
      <c r="C232" s="183" t="s">
        <v>396</v>
      </c>
      <c r="D232" s="183" t="s">
        <v>131</v>
      </c>
      <c r="E232" s="184" t="s">
        <v>397</v>
      </c>
      <c r="F232" s="185" t="s">
        <v>398</v>
      </c>
      <c r="G232" s="186" t="s">
        <v>84</v>
      </c>
      <c r="H232" s="187">
        <v>38.97</v>
      </c>
      <c r="I232" s="188"/>
      <c r="J232" s="189">
        <f>ROUND(I232*H232,2)</f>
        <v>0</v>
      </c>
      <c r="K232" s="190"/>
      <c r="L232" s="39"/>
      <c r="M232" s="191" t="s">
        <v>1</v>
      </c>
      <c r="N232" s="192" t="s">
        <v>41</v>
      </c>
      <c r="O232" s="71"/>
      <c r="P232" s="193">
        <f>O232*H232</f>
        <v>0</v>
      </c>
      <c r="Q232" s="193">
        <v>1.4999999999999999E-4</v>
      </c>
      <c r="R232" s="193">
        <f>Q232*H232</f>
        <v>5.8454999999999991E-3</v>
      </c>
      <c r="S232" s="193">
        <v>0</v>
      </c>
      <c r="T232" s="194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5" t="s">
        <v>209</v>
      </c>
      <c r="AT232" s="195" t="s">
        <v>131</v>
      </c>
      <c r="AU232" s="195" t="s">
        <v>135</v>
      </c>
      <c r="AY232" s="17" t="s">
        <v>129</v>
      </c>
      <c r="BE232" s="196">
        <f>IF(N232="základná",J232,0)</f>
        <v>0</v>
      </c>
      <c r="BF232" s="196">
        <f>IF(N232="znížená",J232,0)</f>
        <v>0</v>
      </c>
      <c r="BG232" s="196">
        <f>IF(N232="zákl. prenesená",J232,0)</f>
        <v>0</v>
      </c>
      <c r="BH232" s="196">
        <f>IF(N232="zníž. prenesená",J232,0)</f>
        <v>0</v>
      </c>
      <c r="BI232" s="196">
        <f>IF(N232="nulová",J232,0)</f>
        <v>0</v>
      </c>
      <c r="BJ232" s="17" t="s">
        <v>135</v>
      </c>
      <c r="BK232" s="196">
        <f>ROUND(I232*H232,2)</f>
        <v>0</v>
      </c>
      <c r="BL232" s="17" t="s">
        <v>209</v>
      </c>
      <c r="BM232" s="195" t="s">
        <v>399</v>
      </c>
    </row>
    <row r="233" spans="1:65" s="13" customFormat="1" ht="10.199999999999999">
      <c r="B233" s="197"/>
      <c r="C233" s="198"/>
      <c r="D233" s="199" t="s">
        <v>137</v>
      </c>
      <c r="E233" s="200" t="s">
        <v>1</v>
      </c>
      <c r="F233" s="201" t="s">
        <v>91</v>
      </c>
      <c r="G233" s="198"/>
      <c r="H233" s="202">
        <v>38.97</v>
      </c>
      <c r="I233" s="203"/>
      <c r="J233" s="198"/>
      <c r="K233" s="198"/>
      <c r="L233" s="204"/>
      <c r="M233" s="205"/>
      <c r="N233" s="206"/>
      <c r="O233" s="206"/>
      <c r="P233" s="206"/>
      <c r="Q233" s="206"/>
      <c r="R233" s="206"/>
      <c r="S233" s="206"/>
      <c r="T233" s="207"/>
      <c r="AT233" s="208" t="s">
        <v>137</v>
      </c>
      <c r="AU233" s="208" t="s">
        <v>135</v>
      </c>
      <c r="AV233" s="13" t="s">
        <v>135</v>
      </c>
      <c r="AW233" s="13" t="s">
        <v>30</v>
      </c>
      <c r="AX233" s="13" t="s">
        <v>80</v>
      </c>
      <c r="AY233" s="208" t="s">
        <v>129</v>
      </c>
    </row>
    <row r="234" spans="1:65" s="2" customFormat="1" ht="14.4" customHeight="1">
      <c r="A234" s="34"/>
      <c r="B234" s="35"/>
      <c r="C234" s="183" t="s">
        <v>400</v>
      </c>
      <c r="D234" s="183" t="s">
        <v>131</v>
      </c>
      <c r="E234" s="184" t="s">
        <v>401</v>
      </c>
      <c r="F234" s="185" t="s">
        <v>402</v>
      </c>
      <c r="G234" s="186" t="s">
        <v>84</v>
      </c>
      <c r="H234" s="187">
        <v>469.02</v>
      </c>
      <c r="I234" s="188"/>
      <c r="J234" s="189">
        <f>ROUND(I234*H234,2)</f>
        <v>0</v>
      </c>
      <c r="K234" s="190"/>
      <c r="L234" s="39"/>
      <c r="M234" s="191" t="s">
        <v>1</v>
      </c>
      <c r="N234" s="192" t="s">
        <v>41</v>
      </c>
      <c r="O234" s="71"/>
      <c r="P234" s="193">
        <f>O234*H234</f>
        <v>0</v>
      </c>
      <c r="Q234" s="193">
        <v>6.9999999999999994E-5</v>
      </c>
      <c r="R234" s="193">
        <f>Q234*H234</f>
        <v>3.2831399999999997E-2</v>
      </c>
      <c r="S234" s="193">
        <v>0</v>
      </c>
      <c r="T234" s="194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5" t="s">
        <v>209</v>
      </c>
      <c r="AT234" s="195" t="s">
        <v>131</v>
      </c>
      <c r="AU234" s="195" t="s">
        <v>135</v>
      </c>
      <c r="AY234" s="17" t="s">
        <v>129</v>
      </c>
      <c r="BE234" s="196">
        <f>IF(N234="základná",J234,0)</f>
        <v>0</v>
      </c>
      <c r="BF234" s="196">
        <f>IF(N234="znížená",J234,0)</f>
        <v>0</v>
      </c>
      <c r="BG234" s="196">
        <f>IF(N234="zákl. prenesená",J234,0)</f>
        <v>0</v>
      </c>
      <c r="BH234" s="196">
        <f>IF(N234="zníž. prenesená",J234,0)</f>
        <v>0</v>
      </c>
      <c r="BI234" s="196">
        <f>IF(N234="nulová",J234,0)</f>
        <v>0</v>
      </c>
      <c r="BJ234" s="17" t="s">
        <v>135</v>
      </c>
      <c r="BK234" s="196">
        <f>ROUND(I234*H234,2)</f>
        <v>0</v>
      </c>
      <c r="BL234" s="17" t="s">
        <v>209</v>
      </c>
      <c r="BM234" s="195" t="s">
        <v>403</v>
      </c>
    </row>
    <row r="235" spans="1:65" s="13" customFormat="1" ht="10.199999999999999">
      <c r="B235" s="197"/>
      <c r="C235" s="198"/>
      <c r="D235" s="199" t="s">
        <v>137</v>
      </c>
      <c r="E235" s="200" t="s">
        <v>1</v>
      </c>
      <c r="F235" s="201" t="s">
        <v>404</v>
      </c>
      <c r="G235" s="198"/>
      <c r="H235" s="202">
        <v>469.02</v>
      </c>
      <c r="I235" s="203"/>
      <c r="J235" s="198"/>
      <c r="K235" s="198"/>
      <c r="L235" s="204"/>
      <c r="M235" s="241"/>
      <c r="N235" s="242"/>
      <c r="O235" s="242"/>
      <c r="P235" s="242"/>
      <c r="Q235" s="242"/>
      <c r="R235" s="242"/>
      <c r="S235" s="242"/>
      <c r="T235" s="243"/>
      <c r="AT235" s="208" t="s">
        <v>137</v>
      </c>
      <c r="AU235" s="208" t="s">
        <v>135</v>
      </c>
      <c r="AV235" s="13" t="s">
        <v>135</v>
      </c>
      <c r="AW235" s="13" t="s">
        <v>30</v>
      </c>
      <c r="AX235" s="13" t="s">
        <v>80</v>
      </c>
      <c r="AY235" s="208" t="s">
        <v>129</v>
      </c>
    </row>
    <row r="236" spans="1:65" s="2" customFormat="1" ht="6.9" customHeight="1">
      <c r="A236" s="34"/>
      <c r="B236" s="54"/>
      <c r="C236" s="55"/>
      <c r="D236" s="55"/>
      <c r="E236" s="55"/>
      <c r="F236" s="55"/>
      <c r="G236" s="55"/>
      <c r="H236" s="55"/>
      <c r="I236" s="55"/>
      <c r="J236" s="55"/>
      <c r="K236" s="55"/>
      <c r="L236" s="39"/>
      <c r="M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</row>
  </sheetData>
  <sheetProtection algorithmName="SHA-512" hashValue="BWj6M5MolpGJykx0R2b6cAqDIq/64KSSQYvokCTw0512XXfxuWNuPIgBx83r4vHuaJx7lteCYDlXLj61UAkWEQ==" saltValue="31r0C5aDSoi369CFFxVwC4qGpIb3C4Zv8v/QuvqppWrBYgGf5P6qQbftiUZdqZDL5DxW3b8J4I+OeSxemD/KSA==" spinCount="100000" sheet="1" objects="1" scenarios="1" formatColumns="0" formatRows="0" autoFilter="0"/>
  <autoFilter ref="C124:K235" xr:uid="{00000000-0009-0000-0000-000001000000}"/>
  <mergeCells count="6">
    <mergeCell ref="L2:V2"/>
    <mergeCell ref="E7:H7"/>
    <mergeCell ref="E16:H16"/>
    <mergeCell ref="E25:H25"/>
    <mergeCell ref="E85:H8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/>
    <row r="2" spans="1:8" s="1" customFormat="1" ht="36.9" customHeight="1"/>
    <row r="3" spans="1:8" s="1" customFormat="1" ht="6.9" customHeight="1">
      <c r="B3" s="104"/>
      <c r="C3" s="105"/>
      <c r="D3" s="105"/>
      <c r="E3" s="105"/>
      <c r="F3" s="105"/>
      <c r="G3" s="105"/>
      <c r="H3" s="20"/>
    </row>
    <row r="4" spans="1:8" s="1" customFormat="1" ht="24.9" customHeight="1">
      <c r="B4" s="20"/>
      <c r="C4" s="106" t="s">
        <v>405</v>
      </c>
      <c r="H4" s="20"/>
    </row>
    <row r="5" spans="1:8" s="1" customFormat="1" ht="12" customHeight="1">
      <c r="B5" s="20"/>
      <c r="C5" s="244" t="s">
        <v>12</v>
      </c>
      <c r="D5" s="303" t="s">
        <v>13</v>
      </c>
      <c r="E5" s="298"/>
      <c r="F5" s="298"/>
      <c r="H5" s="20"/>
    </row>
    <row r="6" spans="1:8" s="1" customFormat="1" ht="36.9" customHeight="1">
      <c r="B6" s="20"/>
      <c r="C6" s="245" t="s">
        <v>15</v>
      </c>
      <c r="D6" s="305" t="s">
        <v>16</v>
      </c>
      <c r="E6" s="298"/>
      <c r="F6" s="298"/>
      <c r="H6" s="20"/>
    </row>
    <row r="7" spans="1:8" s="1" customFormat="1" ht="16.5" customHeight="1">
      <c r="B7" s="20"/>
      <c r="C7" s="108" t="s">
        <v>21</v>
      </c>
      <c r="D7" s="110" t="str">
        <f>'Rekapitulácia stavby'!AN8</f>
        <v>12.4.2021</v>
      </c>
      <c r="H7" s="20"/>
    </row>
    <row r="8" spans="1:8" s="2" customFormat="1" ht="10.8" customHeight="1">
      <c r="A8" s="34"/>
      <c r="B8" s="39"/>
      <c r="C8" s="34"/>
      <c r="D8" s="34"/>
      <c r="E8" s="34"/>
      <c r="F8" s="34"/>
      <c r="G8" s="34"/>
      <c r="H8" s="39"/>
    </row>
    <row r="9" spans="1:8" s="11" customFormat="1" ht="29.25" customHeight="1">
      <c r="A9" s="155"/>
      <c r="B9" s="246"/>
      <c r="C9" s="247" t="s">
        <v>56</v>
      </c>
      <c r="D9" s="248" t="s">
        <v>57</v>
      </c>
      <c r="E9" s="248" t="s">
        <v>117</v>
      </c>
      <c r="F9" s="249" t="s">
        <v>406</v>
      </c>
      <c r="G9" s="155"/>
      <c r="H9" s="246"/>
    </row>
    <row r="10" spans="1:8" s="2" customFormat="1" ht="26.4" customHeight="1">
      <c r="A10" s="34"/>
      <c r="B10" s="39"/>
      <c r="C10" s="250" t="s">
        <v>13</v>
      </c>
      <c r="D10" s="250" t="s">
        <v>16</v>
      </c>
      <c r="E10" s="34"/>
      <c r="F10" s="34"/>
      <c r="G10" s="34"/>
      <c r="H10" s="39"/>
    </row>
    <row r="11" spans="1:8" s="2" customFormat="1" ht="16.8" customHeight="1">
      <c r="A11" s="34"/>
      <c r="B11" s="39"/>
      <c r="C11" s="251" t="s">
        <v>82</v>
      </c>
      <c r="D11" s="252" t="s">
        <v>83</v>
      </c>
      <c r="E11" s="253" t="s">
        <v>84</v>
      </c>
      <c r="F11" s="254">
        <v>23.76</v>
      </c>
      <c r="G11" s="34"/>
      <c r="H11" s="39"/>
    </row>
    <row r="12" spans="1:8" s="2" customFormat="1" ht="16.8" customHeight="1">
      <c r="A12" s="34"/>
      <c r="B12" s="39"/>
      <c r="C12" s="255" t="s">
        <v>1</v>
      </c>
      <c r="D12" s="255" t="s">
        <v>307</v>
      </c>
      <c r="E12" s="17" t="s">
        <v>1</v>
      </c>
      <c r="F12" s="256">
        <v>8.4600000000000009</v>
      </c>
      <c r="G12" s="34"/>
      <c r="H12" s="39"/>
    </row>
    <row r="13" spans="1:8" s="2" customFormat="1" ht="16.8" customHeight="1">
      <c r="A13" s="34"/>
      <c r="B13" s="39"/>
      <c r="C13" s="255" t="s">
        <v>1</v>
      </c>
      <c r="D13" s="255" t="s">
        <v>308</v>
      </c>
      <c r="E13" s="17" t="s">
        <v>1</v>
      </c>
      <c r="F13" s="256">
        <v>12</v>
      </c>
      <c r="G13" s="34"/>
      <c r="H13" s="39"/>
    </row>
    <row r="14" spans="1:8" s="2" customFormat="1" ht="16.8" customHeight="1">
      <c r="A14" s="34"/>
      <c r="B14" s="39"/>
      <c r="C14" s="255" t="s">
        <v>1</v>
      </c>
      <c r="D14" s="255" t="s">
        <v>407</v>
      </c>
      <c r="E14" s="17" t="s">
        <v>1</v>
      </c>
      <c r="F14" s="256">
        <v>3.3</v>
      </c>
      <c r="G14" s="34"/>
      <c r="H14" s="39"/>
    </row>
    <row r="15" spans="1:8" s="2" customFormat="1" ht="16.8" customHeight="1">
      <c r="A15" s="34"/>
      <c r="B15" s="39"/>
      <c r="C15" s="255" t="s">
        <v>1</v>
      </c>
      <c r="D15" s="255" t="s">
        <v>148</v>
      </c>
      <c r="E15" s="17" t="s">
        <v>1</v>
      </c>
      <c r="F15" s="256">
        <v>23.76</v>
      </c>
      <c r="G15" s="34"/>
      <c r="H15" s="39"/>
    </row>
    <row r="16" spans="1:8" s="2" customFormat="1" ht="16.8" customHeight="1">
      <c r="A16" s="34"/>
      <c r="B16" s="39"/>
      <c r="C16" s="257" t="s">
        <v>408</v>
      </c>
      <c r="D16" s="34"/>
      <c r="E16" s="34"/>
      <c r="F16" s="34"/>
      <c r="G16" s="34"/>
      <c r="H16" s="39"/>
    </row>
    <row r="17" spans="1:8" s="2" customFormat="1" ht="20.399999999999999">
      <c r="A17" s="34"/>
      <c r="B17" s="39"/>
      <c r="C17" s="255" t="s">
        <v>235</v>
      </c>
      <c r="D17" s="255" t="s">
        <v>236</v>
      </c>
      <c r="E17" s="17" t="s">
        <v>84</v>
      </c>
      <c r="F17" s="256">
        <v>136.143</v>
      </c>
      <c r="G17" s="34"/>
      <c r="H17" s="39"/>
    </row>
    <row r="18" spans="1:8" s="2" customFormat="1" ht="16.8" customHeight="1">
      <c r="A18" s="34"/>
      <c r="B18" s="39"/>
      <c r="C18" s="255" t="s">
        <v>240</v>
      </c>
      <c r="D18" s="255" t="s">
        <v>241</v>
      </c>
      <c r="E18" s="17" t="s">
        <v>84</v>
      </c>
      <c r="F18" s="256">
        <v>492.78</v>
      </c>
      <c r="G18" s="34"/>
      <c r="H18" s="39"/>
    </row>
    <row r="19" spans="1:8" s="2" customFormat="1" ht="20.399999999999999">
      <c r="A19" s="34"/>
      <c r="B19" s="39"/>
      <c r="C19" s="255" t="s">
        <v>250</v>
      </c>
      <c r="D19" s="255" t="s">
        <v>251</v>
      </c>
      <c r="E19" s="17" t="s">
        <v>84</v>
      </c>
      <c r="F19" s="256">
        <v>23.76</v>
      </c>
      <c r="G19" s="34"/>
      <c r="H19" s="39"/>
    </row>
    <row r="20" spans="1:8" s="2" customFormat="1" ht="16.8" customHeight="1">
      <c r="A20" s="34"/>
      <c r="B20" s="39"/>
      <c r="C20" s="255" t="s">
        <v>254</v>
      </c>
      <c r="D20" s="255" t="s">
        <v>255</v>
      </c>
      <c r="E20" s="17" t="s">
        <v>84</v>
      </c>
      <c r="F20" s="256">
        <v>453.81</v>
      </c>
      <c r="G20" s="34"/>
      <c r="H20" s="39"/>
    </row>
    <row r="21" spans="1:8" s="2" customFormat="1" ht="16.8" customHeight="1">
      <c r="A21" s="34"/>
      <c r="B21" s="39"/>
      <c r="C21" s="255" t="s">
        <v>259</v>
      </c>
      <c r="D21" s="255" t="s">
        <v>260</v>
      </c>
      <c r="E21" s="17" t="s">
        <v>84</v>
      </c>
      <c r="F21" s="256">
        <v>23.76</v>
      </c>
      <c r="G21" s="34"/>
      <c r="H21" s="39"/>
    </row>
    <row r="22" spans="1:8" s="2" customFormat="1" ht="16.8" customHeight="1">
      <c r="A22" s="34"/>
      <c r="B22" s="39"/>
      <c r="C22" s="251" t="s">
        <v>87</v>
      </c>
      <c r="D22" s="252" t="s">
        <v>88</v>
      </c>
      <c r="E22" s="253" t="s">
        <v>1</v>
      </c>
      <c r="F22" s="254">
        <v>430.05</v>
      </c>
      <c r="G22" s="34"/>
      <c r="H22" s="39"/>
    </row>
    <row r="23" spans="1:8" s="2" customFormat="1" ht="16.8" customHeight="1">
      <c r="A23" s="34"/>
      <c r="B23" s="39"/>
      <c r="C23" s="255" t="s">
        <v>1</v>
      </c>
      <c r="D23" s="255" t="s">
        <v>409</v>
      </c>
      <c r="E23" s="17" t="s">
        <v>1</v>
      </c>
      <c r="F23" s="256">
        <v>137.6</v>
      </c>
      <c r="G23" s="34"/>
      <c r="H23" s="39"/>
    </row>
    <row r="24" spans="1:8" s="2" customFormat="1" ht="16.8" customHeight="1">
      <c r="A24" s="34"/>
      <c r="B24" s="39"/>
      <c r="C24" s="255" t="s">
        <v>1</v>
      </c>
      <c r="D24" s="255" t="s">
        <v>410</v>
      </c>
      <c r="E24" s="17" t="s">
        <v>1</v>
      </c>
      <c r="F24" s="256">
        <v>238</v>
      </c>
      <c r="G24" s="34"/>
      <c r="H24" s="39"/>
    </row>
    <row r="25" spans="1:8" s="2" customFormat="1" ht="16.8" customHeight="1">
      <c r="A25" s="34"/>
      <c r="B25" s="39"/>
      <c r="C25" s="255" t="s">
        <v>1</v>
      </c>
      <c r="D25" s="255" t="s">
        <v>411</v>
      </c>
      <c r="E25" s="17" t="s">
        <v>1</v>
      </c>
      <c r="F25" s="256">
        <v>54.45</v>
      </c>
      <c r="G25" s="34"/>
      <c r="H25" s="39"/>
    </row>
    <row r="26" spans="1:8" s="2" customFormat="1" ht="16.8" customHeight="1">
      <c r="A26" s="34"/>
      <c r="B26" s="39"/>
      <c r="C26" s="255" t="s">
        <v>1</v>
      </c>
      <c r="D26" s="255" t="s">
        <v>148</v>
      </c>
      <c r="E26" s="17" t="s">
        <v>1</v>
      </c>
      <c r="F26" s="256">
        <v>430.05</v>
      </c>
      <c r="G26" s="34"/>
      <c r="H26" s="39"/>
    </row>
    <row r="27" spans="1:8" s="2" customFormat="1" ht="16.8" customHeight="1">
      <c r="A27" s="34"/>
      <c r="B27" s="39"/>
      <c r="C27" s="257" t="s">
        <v>408</v>
      </c>
      <c r="D27" s="34"/>
      <c r="E27" s="34"/>
      <c r="F27" s="34"/>
      <c r="G27" s="34"/>
      <c r="H27" s="39"/>
    </row>
    <row r="28" spans="1:8" s="2" customFormat="1" ht="20.399999999999999">
      <c r="A28" s="34"/>
      <c r="B28" s="39"/>
      <c r="C28" s="255" t="s">
        <v>235</v>
      </c>
      <c r="D28" s="255" t="s">
        <v>236</v>
      </c>
      <c r="E28" s="17" t="s">
        <v>84</v>
      </c>
      <c r="F28" s="256">
        <v>136.143</v>
      </c>
      <c r="G28" s="34"/>
      <c r="H28" s="39"/>
    </row>
    <row r="29" spans="1:8" s="2" customFormat="1" ht="16.8" customHeight="1">
      <c r="A29" s="34"/>
      <c r="B29" s="39"/>
      <c r="C29" s="255" t="s">
        <v>240</v>
      </c>
      <c r="D29" s="255" t="s">
        <v>241</v>
      </c>
      <c r="E29" s="17" t="s">
        <v>84</v>
      </c>
      <c r="F29" s="256">
        <v>492.78</v>
      </c>
      <c r="G29" s="34"/>
      <c r="H29" s="39"/>
    </row>
    <row r="30" spans="1:8" s="2" customFormat="1" ht="16.8" customHeight="1">
      <c r="A30" s="34"/>
      <c r="B30" s="39"/>
      <c r="C30" s="255" t="s">
        <v>254</v>
      </c>
      <c r="D30" s="255" t="s">
        <v>255</v>
      </c>
      <c r="E30" s="17" t="s">
        <v>84</v>
      </c>
      <c r="F30" s="256">
        <v>453.81</v>
      </c>
      <c r="G30" s="34"/>
      <c r="H30" s="39"/>
    </row>
    <row r="31" spans="1:8" s="2" customFormat="1" ht="20.399999999999999">
      <c r="A31" s="34"/>
      <c r="B31" s="39"/>
      <c r="C31" s="255" t="s">
        <v>264</v>
      </c>
      <c r="D31" s="255" t="s">
        <v>265</v>
      </c>
      <c r="E31" s="17" t="s">
        <v>84</v>
      </c>
      <c r="F31" s="256">
        <v>430.05</v>
      </c>
      <c r="G31" s="34"/>
      <c r="H31" s="39"/>
    </row>
    <row r="32" spans="1:8" s="2" customFormat="1" ht="16.8" customHeight="1">
      <c r="A32" s="34"/>
      <c r="B32" s="39"/>
      <c r="C32" s="255" t="s">
        <v>393</v>
      </c>
      <c r="D32" s="255" t="s">
        <v>394</v>
      </c>
      <c r="E32" s="17" t="s">
        <v>84</v>
      </c>
      <c r="F32" s="256">
        <v>430.05</v>
      </c>
      <c r="G32" s="34"/>
      <c r="H32" s="39"/>
    </row>
    <row r="33" spans="1:8" s="2" customFormat="1" ht="16.8" customHeight="1">
      <c r="A33" s="34"/>
      <c r="B33" s="39"/>
      <c r="C33" s="255" t="s">
        <v>401</v>
      </c>
      <c r="D33" s="255" t="s">
        <v>402</v>
      </c>
      <c r="E33" s="17" t="s">
        <v>84</v>
      </c>
      <c r="F33" s="256">
        <v>469.02</v>
      </c>
      <c r="G33" s="34"/>
      <c r="H33" s="39"/>
    </row>
    <row r="34" spans="1:8" s="2" customFormat="1" ht="20.399999999999999">
      <c r="A34" s="34"/>
      <c r="B34" s="39"/>
      <c r="C34" s="255" t="s">
        <v>275</v>
      </c>
      <c r="D34" s="255" t="s">
        <v>276</v>
      </c>
      <c r="E34" s="17" t="s">
        <v>84</v>
      </c>
      <c r="F34" s="256">
        <v>430.05</v>
      </c>
      <c r="G34" s="34"/>
      <c r="H34" s="39"/>
    </row>
    <row r="35" spans="1:8" s="2" customFormat="1" ht="20.399999999999999">
      <c r="A35" s="34"/>
      <c r="B35" s="39"/>
      <c r="C35" s="255" t="s">
        <v>279</v>
      </c>
      <c r="D35" s="255" t="s">
        <v>280</v>
      </c>
      <c r="E35" s="17" t="s">
        <v>84</v>
      </c>
      <c r="F35" s="256">
        <v>430.05</v>
      </c>
      <c r="G35" s="34"/>
      <c r="H35" s="39"/>
    </row>
    <row r="36" spans="1:8" s="2" customFormat="1" ht="20.399999999999999">
      <c r="A36" s="34"/>
      <c r="B36" s="39"/>
      <c r="C36" s="255" t="s">
        <v>283</v>
      </c>
      <c r="D36" s="255" t="s">
        <v>284</v>
      </c>
      <c r="E36" s="17" t="s">
        <v>84</v>
      </c>
      <c r="F36" s="256">
        <v>430.05</v>
      </c>
      <c r="G36" s="34"/>
      <c r="H36" s="39"/>
    </row>
    <row r="37" spans="1:8" s="2" customFormat="1" ht="16.8" customHeight="1">
      <c r="A37" s="34"/>
      <c r="B37" s="39"/>
      <c r="C37" s="251" t="s">
        <v>91</v>
      </c>
      <c r="D37" s="252" t="s">
        <v>92</v>
      </c>
      <c r="E37" s="253" t="s">
        <v>1</v>
      </c>
      <c r="F37" s="254">
        <v>38.97</v>
      </c>
      <c r="G37" s="34"/>
      <c r="H37" s="39"/>
    </row>
    <row r="38" spans="1:8" s="2" customFormat="1" ht="16.8" customHeight="1">
      <c r="A38" s="34"/>
      <c r="B38" s="39"/>
      <c r="C38" s="255" t="s">
        <v>1</v>
      </c>
      <c r="D38" s="255" t="s">
        <v>412</v>
      </c>
      <c r="E38" s="17" t="s">
        <v>1</v>
      </c>
      <c r="F38" s="256">
        <v>7</v>
      </c>
      <c r="G38" s="34"/>
      <c r="H38" s="39"/>
    </row>
    <row r="39" spans="1:8" s="2" customFormat="1" ht="16.8" customHeight="1">
      <c r="A39" s="34"/>
      <c r="B39" s="39"/>
      <c r="C39" s="255" t="s">
        <v>1</v>
      </c>
      <c r="D39" s="255" t="s">
        <v>413</v>
      </c>
      <c r="E39" s="17" t="s">
        <v>1</v>
      </c>
      <c r="F39" s="256">
        <v>5.6</v>
      </c>
      <c r="G39" s="34"/>
      <c r="H39" s="39"/>
    </row>
    <row r="40" spans="1:8" s="2" customFormat="1" ht="16.8" customHeight="1">
      <c r="A40" s="34"/>
      <c r="B40" s="39"/>
      <c r="C40" s="255" t="s">
        <v>1</v>
      </c>
      <c r="D40" s="255" t="s">
        <v>414</v>
      </c>
      <c r="E40" s="17" t="s">
        <v>1</v>
      </c>
      <c r="F40" s="256">
        <v>1.85</v>
      </c>
      <c r="G40" s="34"/>
      <c r="H40" s="39"/>
    </row>
    <row r="41" spans="1:8" s="2" customFormat="1" ht="16.8" customHeight="1">
      <c r="A41" s="34"/>
      <c r="B41" s="39"/>
      <c r="C41" s="255" t="s">
        <v>1</v>
      </c>
      <c r="D41" s="255" t="s">
        <v>415</v>
      </c>
      <c r="E41" s="17" t="s">
        <v>1</v>
      </c>
      <c r="F41" s="256">
        <v>5.16</v>
      </c>
      <c r="G41" s="34"/>
      <c r="H41" s="39"/>
    </row>
    <row r="42" spans="1:8" s="2" customFormat="1" ht="16.8" customHeight="1">
      <c r="A42" s="34"/>
      <c r="B42" s="39"/>
      <c r="C42" s="255" t="s">
        <v>1</v>
      </c>
      <c r="D42" s="255" t="s">
        <v>416</v>
      </c>
      <c r="E42" s="17" t="s">
        <v>1</v>
      </c>
      <c r="F42" s="256">
        <v>13.76</v>
      </c>
      <c r="G42" s="34"/>
      <c r="H42" s="39"/>
    </row>
    <row r="43" spans="1:8" s="2" customFormat="1" ht="16.8" customHeight="1">
      <c r="A43" s="34"/>
      <c r="B43" s="39"/>
      <c r="C43" s="255" t="s">
        <v>1</v>
      </c>
      <c r="D43" s="255" t="s">
        <v>417</v>
      </c>
      <c r="E43" s="17" t="s">
        <v>1</v>
      </c>
      <c r="F43" s="256">
        <v>5.6</v>
      </c>
      <c r="G43" s="34"/>
      <c r="H43" s="39"/>
    </row>
    <row r="44" spans="1:8" s="2" customFormat="1" ht="16.8" customHeight="1">
      <c r="A44" s="34"/>
      <c r="B44" s="39"/>
      <c r="C44" s="255" t="s">
        <v>1</v>
      </c>
      <c r="D44" s="255" t="s">
        <v>148</v>
      </c>
      <c r="E44" s="17" t="s">
        <v>1</v>
      </c>
      <c r="F44" s="256">
        <v>38.97</v>
      </c>
      <c r="G44" s="34"/>
      <c r="H44" s="39"/>
    </row>
    <row r="45" spans="1:8" s="2" customFormat="1" ht="16.8" customHeight="1">
      <c r="A45" s="34"/>
      <c r="B45" s="39"/>
      <c r="C45" s="257" t="s">
        <v>408</v>
      </c>
      <c r="D45" s="34"/>
      <c r="E45" s="34"/>
      <c r="F45" s="34"/>
      <c r="G45" s="34"/>
      <c r="H45" s="39"/>
    </row>
    <row r="46" spans="1:8" s="2" customFormat="1" ht="16.8" customHeight="1">
      <c r="A46" s="34"/>
      <c r="B46" s="39"/>
      <c r="C46" s="255" t="s">
        <v>240</v>
      </c>
      <c r="D46" s="255" t="s">
        <v>241</v>
      </c>
      <c r="E46" s="17" t="s">
        <v>84</v>
      </c>
      <c r="F46" s="256">
        <v>492.78</v>
      </c>
      <c r="G46" s="34"/>
      <c r="H46" s="39"/>
    </row>
    <row r="47" spans="1:8" s="2" customFormat="1" ht="16.8" customHeight="1">
      <c r="A47" s="34"/>
      <c r="B47" s="39"/>
      <c r="C47" s="255" t="s">
        <v>269</v>
      </c>
      <c r="D47" s="255" t="s">
        <v>270</v>
      </c>
      <c r="E47" s="17" t="s">
        <v>84</v>
      </c>
      <c r="F47" s="256">
        <v>38.97</v>
      </c>
      <c r="G47" s="34"/>
      <c r="H47" s="39"/>
    </row>
    <row r="48" spans="1:8" s="2" customFormat="1" ht="20.399999999999999">
      <c r="A48" s="34"/>
      <c r="B48" s="39"/>
      <c r="C48" s="255" t="s">
        <v>397</v>
      </c>
      <c r="D48" s="255" t="s">
        <v>398</v>
      </c>
      <c r="E48" s="17" t="s">
        <v>84</v>
      </c>
      <c r="F48" s="256">
        <v>38.97</v>
      </c>
      <c r="G48" s="34"/>
      <c r="H48" s="39"/>
    </row>
    <row r="49" spans="1:8" s="2" customFormat="1" ht="16.8" customHeight="1">
      <c r="A49" s="34"/>
      <c r="B49" s="39"/>
      <c r="C49" s="255" t="s">
        <v>401</v>
      </c>
      <c r="D49" s="255" t="s">
        <v>402</v>
      </c>
      <c r="E49" s="17" t="s">
        <v>84</v>
      </c>
      <c r="F49" s="256">
        <v>469.02</v>
      </c>
      <c r="G49" s="34"/>
      <c r="H49" s="39"/>
    </row>
    <row r="50" spans="1:8" s="2" customFormat="1" ht="16.8" customHeight="1">
      <c r="A50" s="34"/>
      <c r="B50" s="39"/>
      <c r="C50" s="251" t="s">
        <v>94</v>
      </c>
      <c r="D50" s="252" t="s">
        <v>95</v>
      </c>
      <c r="E50" s="253" t="s">
        <v>1</v>
      </c>
      <c r="F50" s="254">
        <v>10.199999999999999</v>
      </c>
      <c r="G50" s="34"/>
      <c r="H50" s="39"/>
    </row>
    <row r="51" spans="1:8" s="2" customFormat="1" ht="16.8" customHeight="1">
      <c r="A51" s="34"/>
      <c r="B51" s="39"/>
      <c r="C51" s="255" t="s">
        <v>1</v>
      </c>
      <c r="D51" s="255" t="s">
        <v>418</v>
      </c>
      <c r="E51" s="17" t="s">
        <v>1</v>
      </c>
      <c r="F51" s="256">
        <v>8</v>
      </c>
      <c r="G51" s="34"/>
      <c r="H51" s="39"/>
    </row>
    <row r="52" spans="1:8" s="2" customFormat="1" ht="16.8" customHeight="1">
      <c r="A52" s="34"/>
      <c r="B52" s="39"/>
      <c r="C52" s="255" t="s">
        <v>1</v>
      </c>
      <c r="D52" s="255" t="s">
        <v>419</v>
      </c>
      <c r="E52" s="17" t="s">
        <v>1</v>
      </c>
      <c r="F52" s="256">
        <v>2.2000000000000002</v>
      </c>
      <c r="G52" s="34"/>
      <c r="H52" s="39"/>
    </row>
    <row r="53" spans="1:8" s="2" customFormat="1" ht="16.8" customHeight="1">
      <c r="A53" s="34"/>
      <c r="B53" s="39"/>
      <c r="C53" s="255" t="s">
        <v>1</v>
      </c>
      <c r="D53" s="255" t="s">
        <v>148</v>
      </c>
      <c r="E53" s="17" t="s">
        <v>1</v>
      </c>
      <c r="F53" s="256">
        <v>10.199999999999999</v>
      </c>
      <c r="G53" s="34"/>
      <c r="H53" s="39"/>
    </row>
    <row r="54" spans="1:8" s="2" customFormat="1" ht="16.8" customHeight="1">
      <c r="A54" s="34"/>
      <c r="B54" s="39"/>
      <c r="C54" s="257" t="s">
        <v>408</v>
      </c>
      <c r="D54" s="34"/>
      <c r="E54" s="34"/>
      <c r="F54" s="34"/>
      <c r="G54" s="34"/>
      <c r="H54" s="39"/>
    </row>
    <row r="55" spans="1:8" s="2" customFormat="1" ht="16.8" customHeight="1">
      <c r="A55" s="34"/>
      <c r="B55" s="39"/>
      <c r="C55" s="255" t="s">
        <v>149</v>
      </c>
      <c r="D55" s="255" t="s">
        <v>150</v>
      </c>
      <c r="E55" s="17" t="s">
        <v>145</v>
      </c>
      <c r="F55" s="256">
        <v>4.24</v>
      </c>
      <c r="G55" s="34"/>
      <c r="H55" s="39"/>
    </row>
    <row r="56" spans="1:8" s="2" customFormat="1" ht="16.8" customHeight="1">
      <c r="A56" s="34"/>
      <c r="B56" s="39"/>
      <c r="C56" s="255" t="s">
        <v>183</v>
      </c>
      <c r="D56" s="255" t="s">
        <v>184</v>
      </c>
      <c r="E56" s="17" t="s">
        <v>84</v>
      </c>
      <c r="F56" s="256">
        <v>14.6</v>
      </c>
      <c r="G56" s="34"/>
      <c r="H56" s="39"/>
    </row>
    <row r="57" spans="1:8" s="2" customFormat="1" ht="16.8" customHeight="1">
      <c r="A57" s="34"/>
      <c r="B57" s="39"/>
      <c r="C57" s="255" t="s">
        <v>200</v>
      </c>
      <c r="D57" s="255" t="s">
        <v>201</v>
      </c>
      <c r="E57" s="17" t="s">
        <v>145</v>
      </c>
      <c r="F57" s="256">
        <v>1.02</v>
      </c>
      <c r="G57" s="34"/>
      <c r="H57" s="39"/>
    </row>
    <row r="58" spans="1:8" s="2" customFormat="1" ht="16.8" customHeight="1">
      <c r="A58" s="34"/>
      <c r="B58" s="39"/>
      <c r="C58" s="255" t="s">
        <v>226</v>
      </c>
      <c r="D58" s="255" t="s">
        <v>227</v>
      </c>
      <c r="E58" s="17" t="s">
        <v>145</v>
      </c>
      <c r="F58" s="256">
        <v>2.04</v>
      </c>
      <c r="G58" s="34"/>
      <c r="H58" s="39"/>
    </row>
    <row r="59" spans="1:8" s="2" customFormat="1" ht="7.35" customHeight="1">
      <c r="A59" s="34"/>
      <c r="B59" s="135"/>
      <c r="C59" s="136"/>
      <c r="D59" s="136"/>
      <c r="E59" s="136"/>
      <c r="F59" s="136"/>
      <c r="G59" s="136"/>
      <c r="H59" s="39"/>
    </row>
    <row r="60" spans="1:8" s="2" customFormat="1" ht="10.199999999999999">
      <c r="A60" s="34"/>
      <c r="B60" s="34"/>
      <c r="C60" s="34"/>
      <c r="D60" s="34"/>
      <c r="E60" s="34"/>
      <c r="F60" s="34"/>
      <c r="G60" s="34"/>
      <c r="H60" s="34"/>
    </row>
  </sheetData>
  <sheetProtection algorithmName="SHA-512" hashValue="vXILQIWIH+XooYNsDbNpFF5DkPRUcrJB+F5zJjLSOCPfvDnTXBBuFceLcBMCPcT3xZpoa6Zs/IriNp2C0j1m3g==" saltValue="wEWw9yS2CK+gwdNQKANXnObzyiDPYOw3WSzP20j2xHLpNnphnUBBnv4nHoovIhZ+te6xVnlOscKidkVctnG1hg==" spinCount="100000" sheet="1" objects="1" scenarios="1" formatColumns="0" formatRows="0"/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6</vt:i4>
      </vt:variant>
    </vt:vector>
  </HeadingPairs>
  <TitlesOfParts>
    <vt:vector size="8" baseType="lpstr">
      <vt:lpstr>BSK_2021_04 - Oprava pošk...</vt:lpstr>
      <vt:lpstr>Zoznam figúr</vt:lpstr>
      <vt:lpstr>'BSK_2021_04 - Oprava pošk...'!Názvy_tlače</vt:lpstr>
      <vt:lpstr>'Rekapitulácia stavby'!Názvy_tlače</vt:lpstr>
      <vt:lpstr>'Zoznam figúr'!Názvy_tlače</vt:lpstr>
      <vt:lpstr>'BSK_2021_04 - Oprava pošk...'!Oblasť_tlače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Jókay</dc:creator>
  <cp:lastModifiedBy>Daniela Tothova</cp:lastModifiedBy>
  <dcterms:created xsi:type="dcterms:W3CDTF">2021-05-13T22:10:03Z</dcterms:created>
  <dcterms:modified xsi:type="dcterms:W3CDTF">2021-10-07T08:38:07Z</dcterms:modified>
</cp:coreProperties>
</file>